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925"/>
  </bookViews>
  <sheets>
    <sheet name="Drenagem Cap. Águas Pluviais" sheetId="8" r:id="rId1"/>
  </sheets>
  <definedNames>
    <definedName name="_xlnm.Print_Area" localSheetId="0">'Drenagem Cap. Águas Pluviais'!$A$1:$J$95</definedName>
  </definedNames>
  <calcPr calcId="145621"/>
</workbook>
</file>

<file path=xl/calcChain.xml><?xml version="1.0" encoding="utf-8"?>
<calcChain xmlns="http://schemas.openxmlformats.org/spreadsheetml/2006/main">
  <c r="G3" i="8" l="1"/>
  <c r="H20" i="8"/>
  <c r="I3" i="8" l="1"/>
  <c r="I89" i="8"/>
  <c r="I88" i="8"/>
  <c r="I87" i="8"/>
  <c r="I86" i="8"/>
  <c r="I85" i="8"/>
  <c r="I84" i="8"/>
  <c r="I82" i="8"/>
  <c r="I78" i="8"/>
  <c r="I77" i="8"/>
  <c r="I76" i="8"/>
  <c r="I75" i="8"/>
  <c r="I74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3" i="8"/>
  <c r="I32" i="8"/>
  <c r="I31" i="8"/>
  <c r="I30" i="8"/>
  <c r="I29" i="8"/>
  <c r="I28" i="8"/>
  <c r="I26" i="8"/>
  <c r="I25" i="8"/>
  <c r="I24" i="8"/>
  <c r="I23" i="8"/>
  <c r="I21" i="8"/>
  <c r="I20" i="8"/>
  <c r="H21" i="8" l="1"/>
  <c r="I18" i="8" l="1"/>
  <c r="I17" i="8"/>
  <c r="I16" i="8"/>
  <c r="I15" i="8"/>
  <c r="I14" i="8"/>
  <c r="I2" i="8"/>
  <c r="I11" i="8"/>
  <c r="I10" i="8"/>
  <c r="I9" i="8"/>
  <c r="I8" i="8"/>
  <c r="I7" i="8"/>
  <c r="I6" i="8"/>
  <c r="I5" i="8"/>
  <c r="H78" i="8"/>
  <c r="H77" i="8"/>
  <c r="H76" i="8"/>
  <c r="H75" i="8"/>
  <c r="H74" i="8"/>
  <c r="H82" i="8"/>
  <c r="H81" i="8"/>
  <c r="H80" i="8"/>
  <c r="H89" i="8"/>
  <c r="H88" i="8"/>
  <c r="H87" i="8"/>
  <c r="H86" i="8"/>
  <c r="H85" i="8"/>
  <c r="H84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3" i="8"/>
  <c r="H32" i="8"/>
  <c r="H31" i="8"/>
  <c r="H30" i="8"/>
  <c r="H29" i="8"/>
  <c r="H28" i="8"/>
  <c r="H26" i="8"/>
  <c r="H25" i="8"/>
  <c r="H24" i="8"/>
  <c r="H23" i="8"/>
  <c r="H18" i="8"/>
  <c r="H17" i="8"/>
  <c r="H16" i="8"/>
  <c r="H15" i="8"/>
  <c r="H14" i="8"/>
  <c r="H12" i="8"/>
  <c r="H11" i="8"/>
  <c r="H10" i="8"/>
  <c r="H9" i="8"/>
  <c r="H8" i="8"/>
  <c r="H7" i="8"/>
  <c r="H6" i="8"/>
  <c r="H5" i="8"/>
  <c r="H3" i="8"/>
  <c r="J3" i="8" s="1"/>
  <c r="I83" i="8"/>
  <c r="I73" i="8"/>
  <c r="I34" i="8"/>
  <c r="I27" i="8"/>
  <c r="I22" i="8"/>
  <c r="I19" i="8"/>
  <c r="I13" i="8" l="1"/>
  <c r="J89" i="8"/>
  <c r="J88" i="8"/>
  <c r="J87" i="8"/>
  <c r="J86" i="8"/>
  <c r="J85" i="8"/>
  <c r="J84" i="8"/>
  <c r="J82" i="8"/>
  <c r="F81" i="8"/>
  <c r="J78" i="8"/>
  <c r="J77" i="8"/>
  <c r="J76" i="8"/>
  <c r="J75" i="8"/>
  <c r="J74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3" i="8"/>
  <c r="J32" i="8"/>
  <c r="J31" i="8"/>
  <c r="J30" i="8"/>
  <c r="J29" i="8"/>
  <c r="J28" i="8"/>
  <c r="J26" i="8"/>
  <c r="J25" i="8"/>
  <c r="J24" i="8"/>
  <c r="J23" i="8"/>
  <c r="J21" i="8"/>
  <c r="J20" i="8"/>
  <c r="J18" i="8"/>
  <c r="J17" i="8"/>
  <c r="J16" i="8"/>
  <c r="J15" i="8"/>
  <c r="J14" i="8"/>
  <c r="F12" i="8"/>
  <c r="I12" i="8" s="1"/>
  <c r="I4" i="8" s="1"/>
  <c r="J11" i="8"/>
  <c r="J10" i="8"/>
  <c r="J9" i="8"/>
  <c r="J8" i="8"/>
  <c r="J7" i="8"/>
  <c r="J6" i="8"/>
  <c r="J5" i="8"/>
  <c r="J2" i="8"/>
  <c r="F80" i="8" l="1"/>
  <c r="I80" i="8" s="1"/>
  <c r="I81" i="8"/>
  <c r="J83" i="8"/>
  <c r="J19" i="8"/>
  <c r="J34" i="8"/>
  <c r="J22" i="8"/>
  <c r="J27" i="8"/>
  <c r="J73" i="8"/>
  <c r="J12" i="8"/>
  <c r="J4" i="8" s="1"/>
  <c r="J13" i="8"/>
  <c r="J81" i="8"/>
  <c r="J80" i="8" l="1"/>
  <c r="J79" i="8" s="1"/>
  <c r="J90" i="8" s="1"/>
  <c r="I79" i="8"/>
  <c r="I90" i="8" s="1"/>
</calcChain>
</file>

<file path=xl/sharedStrings.xml><?xml version="1.0" encoding="utf-8"?>
<sst xmlns="http://schemas.openxmlformats.org/spreadsheetml/2006/main" count="406" uniqueCount="265">
  <si>
    <t>DESCRIÇÃO DOS SERVIÇOS</t>
  </si>
  <si>
    <t>UND</t>
  </si>
  <si>
    <t>QUANT.</t>
  </si>
  <si>
    <t>1.1</t>
  </si>
  <si>
    <t>CÓDIGO</t>
  </si>
  <si>
    <t>M</t>
  </si>
  <si>
    <t>M³</t>
  </si>
  <si>
    <t>KG</t>
  </si>
  <si>
    <t>DRE-TUB-040</t>
  </si>
  <si>
    <t>FORNECIMENTO, ASSENTAMENTO E REJUNTAMENTO DE TUBO DE CONCRETO SIMPLES PS1 D = 300 MM</t>
  </si>
  <si>
    <t>TER-API-005</t>
  </si>
  <si>
    <t>DRE-TUB-045</t>
  </si>
  <si>
    <t>FORNECIMENTO, ASSENTAMENTO E REJUNTAMENTO DE TUBO DE CONCRETO SIMPLES PS1 D = 400 MM</t>
  </si>
  <si>
    <t>DRE-TUB-080</t>
  </si>
  <si>
    <t>DRE-TUB-075</t>
  </si>
  <si>
    <t>FORNECIMENTO, ASSENTAMENTO E REJUNTAMENTO DE TUBO DE CONCRETO SIMPLES PA1 D = 600 MM</t>
  </si>
  <si>
    <t>FORNECIMENTO, ASSENTAMENTO E REJUNTAMENTO DE TUBO DE CONCRETO SIMPLES PA1 D =800 MM</t>
  </si>
  <si>
    <t>ESCAVAÇÃO MECANIZADA DE VALA COM PROFUNDIDADE ATÉ 1,5 M (MÉDIA ENTRE M ONTANTE E JUSANTE/UMA COMPOSIÇÃO POR TRECHO) COM RETROESCAVADEIRA (CAPACIDADE DA CAÇAMBA DA RETRO: 0,26 M3 / POTÊNCIA: 88 HP), LARGURA DE 0,8 M A 1,5 M, EM SOLO DE 1A CATEGORIA, LOCAISCOM BAIXO NÍVEL DE INTERFERÊNCIA. AF_01/2015</t>
  </si>
  <si>
    <t>19.15.05</t>
  </si>
  <si>
    <t>19.15.03</t>
  </si>
  <si>
    <t>DRE-TAM-005</t>
  </si>
  <si>
    <t>TAMPÃO DE FERRO FUNDIDO PARA POÇO DE VISITA</t>
  </si>
  <si>
    <t>REFERÊNCIA</t>
  </si>
  <si>
    <t>PREÇO UNIT. (R$)              SEM BDI</t>
  </si>
  <si>
    <t>DRE-TUB-085</t>
  </si>
  <si>
    <t xml:space="preserve">FORNECIMENTO, ASSENTAMENTO E REJUNTAMENTO DE TUBO DE CONCRETO
ARMADO PA1 D = 1000 MM </t>
  </si>
  <si>
    <t>EST-CON-020</t>
  </si>
  <si>
    <t>FORNECIMENTO E LANÇAMENTO DE CONCRETO ESTRUTURAL VIRADO EM
OBRA FCK &gt;= 15 MPA, BRITA 1 E 2</t>
  </si>
  <si>
    <t>DRE-BOC-010</t>
  </si>
  <si>
    <t>DRE-BOC-015</t>
  </si>
  <si>
    <t>POÇO DE VISITA PARA REDE TUBULAR TIPO A DN 600, EXCLUSIVE ESCAVAÇÃO, REATERRO E BOTA FORA</t>
  </si>
  <si>
    <t>POÇO DE VISITA PARA REDE TUBULAR TIPO A DN 800, EXCLUSIVE ESCAVAÇÃO, REATERRO E BOTA FORA</t>
  </si>
  <si>
    <t>POÇO DE VISITA PARA REDE TUBULAR TIPO A DN 1000, EXCLUSIVE ESCAVAÇÃO, REATERRO E BOTA FORA</t>
  </si>
  <si>
    <t>DRE-POÇ-020</t>
  </si>
  <si>
    <t>DRE-POÇ-035</t>
  </si>
  <si>
    <t>DRE-POÇ-010</t>
  </si>
  <si>
    <t>APILOAMENTO DO FUNDO DE VALAS COM SOQUETE</t>
  </si>
  <si>
    <t>COMPACTAÇÃO DE VALAS OU ÁREAS, MANUALMENTE A 95% DO PN, COM PLACA VIBRATÓRIA</t>
  </si>
  <si>
    <t>TER-COM-005</t>
  </si>
  <si>
    <t>BOCA DE LOBO SIMPLES (TIPO A), QUADRO, GRELHA E CANTONEIRA, INCLUSIVE ESCAVAÇÃO, REATERRO E BOTA-FORA</t>
  </si>
  <si>
    <t>BOCA DE LOBO SIMPLES (TIPO B), QUADRO, GRELHA E CANTONEIRA, INCLUSIVE ESCAVAÇÃO, REATERRO E BOTA-FORA</t>
  </si>
  <si>
    <t>BOCA DE LOBO DUPLA (TIPO B - CONCRETO), QUADRO, GRELHA E CANTONEIRA, INCLUSIVE ESCAVAÇÃO, REATERRO E BOTA-FORA</t>
  </si>
  <si>
    <t>DRE-BOC-005</t>
  </si>
  <si>
    <t>DRE-ALA-005</t>
  </si>
  <si>
    <t>ALA DE REDE TUBULAR DN 500, EXCLUSIVE BOTA FORA</t>
  </si>
  <si>
    <t>ALA DE REDE TUBULAR DN 600, EXCLUSIVE BOTA FORA</t>
  </si>
  <si>
    <t>ALA DE REDE TUBULAR DN 800, EXCLUSIVE BOTA FORA</t>
  </si>
  <si>
    <t>ALA DE REDE TUBULAR DN 1000, EXCLUSIVE BOTA FORA</t>
  </si>
  <si>
    <t>DRE-ALA-010</t>
  </si>
  <si>
    <t>DRE-ALA-020</t>
  </si>
  <si>
    <t>DRE-ALA-030</t>
  </si>
  <si>
    <t>ARM-AÇO-005</t>
  </si>
  <si>
    <t>CORTE, DOBRA E ARMAÇÃO DE AÇO CA-50 D &lt;= 12,5 MM</t>
  </si>
  <si>
    <t>ARGAMASSA DE CIMENTO E AREIA 1:3</t>
  </si>
  <si>
    <t>CARGA E DESCARGA MECANIZADA DE ENTULHOS EM CAMINHÃO BASCULANTE</t>
  </si>
  <si>
    <t>IIO-SAN-005</t>
  </si>
  <si>
    <t>BANHEIRO QUÍMICO 110 X 120 X 230 CM COM MANUTENÇÃO</t>
  </si>
  <si>
    <t>MÊS</t>
  </si>
  <si>
    <t>IIO-TAP-010</t>
  </si>
  <si>
    <t>TAPUME REMOVÍVEL DE COMPENSADO TIPO A, H = 2,20 M (PADRÃO DEOP-MG - COM REMOÇÃO)</t>
  </si>
  <si>
    <t>IIO-SIN-015</t>
  </si>
  <si>
    <t>CONE EM PVC H = 75 CM</t>
  </si>
  <si>
    <t>IIO-TAP-026</t>
  </si>
  <si>
    <t>TAPUME COM TELA DE POLIETILENO</t>
  </si>
  <si>
    <t>IIO-TAP-040</t>
  </si>
  <si>
    <t>REMANEJAMENTO DE TAPUME</t>
  </si>
  <si>
    <t>M2</t>
  </si>
  <si>
    <t>IIO-PLA-005</t>
  </si>
  <si>
    <t>FORNECIMENTO E COLOCAÇÃO DE PLACA DE OBRA EM CHAPA GALVANIZADA (3,00 X 1,50 M) - EM CHAPA GALVANIZADA 0,26 AFIXADAS COM REBITES 540 E PARAFUSOS 3/8, EM ESTRUTURA METÁLICA VIGA U 2" ENRIJECIDA COM METALON 20 X 20, SUPORTE EM EUCALIPTO AUTOCLAVADO PINTADAS NE FRENTE E NO VERSO COM FUNDO ANTICORROSIVO E TINTA AUTOMOTIVA, CONFORME MANUAL DE IDENTIDADE VISUAL DO GOVERNO DE MINAS</t>
  </si>
  <si>
    <t>IIO-CON-005</t>
  </si>
  <si>
    <t>MOBILIZAÇÃO E DESMOBILIZAÇÃO DE CONTAINER</t>
  </si>
  <si>
    <t>INSTALAÇÕES INICIAIS DA OBRA</t>
  </si>
  <si>
    <t>OBR-VIA-075</t>
  </si>
  <si>
    <t>ESCAVAÇÃO MANUAL DE SOLOS, EM VALAS, INCLUINDO REMOÇÃO PARA BOTA FORA DO LEITO ESTRADAL H &lt;= 1,50 M</t>
  </si>
  <si>
    <t>ESCAVAÇÃO MECANIZADA DE VALA COM PROFUNDIDADE ATÉ 1,5 M (MÉDIA ENTRE M M3 CR 10,62 ONTANTE E JUSANTE/UMA COMPOSIÇÃO POR TRECHO) COM RETROESCAVADEIRA (CAP ACIDADE DA CAÇAMBA DA RETRO: 0,26 M3 / POTÊNCIA: 88 HP), LARGURA MENOR QUE 0,8 M, EM SOLO DE 1A CATEGORIA, LOCAISCOM BAIXO NÍVEL DE INTERFERÊNCIA. AF_01/2015</t>
  </si>
  <si>
    <t>OBR-VIA-080</t>
  </si>
  <si>
    <t>ESCAVAÇÃO MANUAL DE SOLOS, EM VALAS, INCLUINDO REMOÇÃO PARA BOTA FORA DO LEITO ESTRADAL H = 1,50 M A 3,00 M</t>
  </si>
  <si>
    <t xml:space="preserve">DEMOLIÇÃO E RESTAURAÇÃO DE PAVIMENTOS </t>
  </si>
  <si>
    <t>OBR-VIA-206</t>
  </si>
  <si>
    <t>PARALELEPÍPEDO, RETIRADA E REASSENTAMENTO SOBRE COXIM DE AREIA</t>
  </si>
  <si>
    <t>OBR-VIA-205</t>
  </si>
  <si>
    <t>EXECUÇÃO DE PAVIMENTO EM CALÇAMENTO DE PARALELEPÍPEDO, INCLUINDO FORNECIMENTO DE TODOS OS MATERIAIS, COLCHÃO DE ASSENTAMENTO; EXCLUSIVE O TRANSPORTE DO PARALELEPÍPEDO</t>
  </si>
  <si>
    <t>OBR-VIA-208</t>
  </si>
  <si>
    <t>CALÇAMENTO EM BLOQUETE, RETIRADA E REASSENTAMENTO SOBRE COXIM DE AREIA</t>
  </si>
  <si>
    <t>OBR-VIA-215</t>
  </si>
  <si>
    <t>EXECUÇÃO DE CALÇAMENTO EM BLOQUETE - E = 8 CM - FCK = 35 MPA, INCLUINDO FORNECIMENTO E TRANSPORTE DE TODOS OS MATERIAIS, COLCHÃO DE ASSENTAMENTO E = 6 CM</t>
  </si>
  <si>
    <t>OBR-VIA-216</t>
  </si>
  <si>
    <t>PISO DE CONCRETO PRÉ-MOLDADO INTERTRAVADO E = 6 CM - FCK = 35 MPA, INCLUINDO FORNECIMENTO E TRANSPORTE DE TODOS OS MATERIAIS, COLCHÃO DE ASSENTAMENTO E = 6 CM</t>
  </si>
  <si>
    <t>OBR-VIA-217</t>
  </si>
  <si>
    <t>PISO DE CONCRETO PRÉ-MOLDADO INTERTRAVADO E = 8 CM - FCK = 35 MPA, INCLUINDO FORNECIMENTO E TRANSPORTE DE TODOS OS MATERIAIS, COLCHÃO DE ASSENTAMENTO E = 6 CM</t>
  </si>
  <si>
    <t>LOC-TOP-005</t>
  </si>
  <si>
    <t>LOCAÇÃO TOPOGRÁFICA ATE 20 PONTOS</t>
  </si>
  <si>
    <t>PT</t>
  </si>
  <si>
    <t>TER-ECR-005</t>
  </si>
  <si>
    <t>ESCORAMENTO DE VALA TIPO CONTÍNUO EMPREGANDO PRANCHAS E LONGARINAS DE PEROBA</t>
  </si>
  <si>
    <t>ENR-PED-010</t>
  </si>
  <si>
    <t>ENROCAMENTO COM PEDRA DE MÃO ARRUMADA, INCLUSIVE FORNECIMENTO</t>
  </si>
  <si>
    <t>URB-DRE-005</t>
  </si>
  <si>
    <t>FORNECIMENTO E LANÇAMENTO DE BRITA EM DRENO E PÁTIO</t>
  </si>
  <si>
    <t>19.15.07</t>
  </si>
  <si>
    <t>19.08.01</t>
  </si>
  <si>
    <t>40.24.15</t>
  </si>
  <si>
    <t>19.09.01</t>
  </si>
  <si>
    <t>19.22.04</t>
  </si>
  <si>
    <t>DEOP-000-010</t>
  </si>
  <si>
    <t>REDE SUBTERRANEA EM PVC ESGOTO PB, INCLUSIVE CONEXÕES E SUPORTES, 100 MM , CAVAS, COMPACTAÇÃO, ENVELOPAMENTO E REATERRO APILOADO</t>
  </si>
  <si>
    <t>DEOP-000-004</t>
  </si>
  <si>
    <t>REDE DE AGUA TUBO PVC ROSCA 1 1/2" INCLUSIVE CONEXÕES E SUPORTES</t>
  </si>
  <si>
    <t>DEOP-000-005</t>
  </si>
  <si>
    <t>REDE DE AGUA TUBO PVC ROSCA 3/4" INCLUSIVE CONEXÕES E SUPORTES</t>
  </si>
  <si>
    <t>DEOP-000-006</t>
  </si>
  <si>
    <t>REDE DE AGUA TUBO PVC ROSCA 1/2" INCLUSIVE CONEXÕES E SUPORTES</t>
  </si>
  <si>
    <t>TRA-CAR-010</t>
  </si>
  <si>
    <t>CARGA DE MATERIAL DE QUALQUER NATUREZA SOBRE CAMINHÃO - MECÂNICA</t>
  </si>
  <si>
    <t>TRA-CAM-020</t>
  </si>
  <si>
    <t>TRANSPORTE DE MATERIAL DE QUALQUER NATUREZA EM CAMINHÃO DMT &gt; 5 KM (DENTRO DO PERÍMETRO URBANO)</t>
  </si>
  <si>
    <t>M3KM</t>
  </si>
  <si>
    <t>DEOP-000-011</t>
  </si>
  <si>
    <t>REDE SUBTERRANEA EM PVC ESGOTO PB, INCLUSIVE CONEXÕES E SUPORTES, 150 MM , CAVAS, COMPACTAÇÃO, ENVELOPAMENTO E REATERRO APILOADO</t>
  </si>
  <si>
    <t>MOBILIZAÇÃO E DESMOBILIZAÇÃO DE OBRA - PARA OBRAS EXECUTADAS EM CENTROS URBANOS OU PRÓXIMOS DE CENTROS URBANOS</t>
  </si>
  <si>
    <t>MOB-DES-030</t>
  </si>
  <si>
    <t>OBRAS COM VALORES ACIMA DE 3.000.000,01</t>
  </si>
  <si>
    <t>%</t>
  </si>
  <si>
    <t>2.1</t>
  </si>
  <si>
    <t>2.2</t>
  </si>
  <si>
    <t>IIO-CON-015</t>
  </si>
  <si>
    <t>CONTAINER 6,00 X 2,30 X 2,50 M COM ISOLAMENTO TÉRMICO - ESCRITÓRIO COM AR CONDICIONADO E SANITÁRIO COMPLETO</t>
  </si>
  <si>
    <t>2.3</t>
  </si>
  <si>
    <t>IIO-CON-025</t>
  </si>
  <si>
    <t>CONTAINER 6,00 X 2,30 X 2,50 M COM ISOLAMENTO TÉRMICO - VESTIÁRIO BOX COM 07 SANITÁRIOS, 02 LAVATÓRIOS E 01 MICTÓRIO COMPLETO</t>
  </si>
  <si>
    <t>2.4</t>
  </si>
  <si>
    <t>IIO-CON-040</t>
  </si>
  <si>
    <t>CONTAINER 6,00 X 2,30 X 2,50 M COM ISOLAMENTO TÉRMICO - REFEITÓRIO COMPLETO</t>
  </si>
  <si>
    <t>2.5</t>
  </si>
  <si>
    <t>IIO-CON-045</t>
  </si>
  <si>
    <t>CONTAINER 6,00 X 2,30 X 2,50 M COM ISOLAMENTO TÉRMICO - DEPÓSITO E FERRAMENTARIA COM LAVATÓRIO</t>
  </si>
  <si>
    <t>2.6</t>
  </si>
  <si>
    <t>IIO-ARE-070</t>
  </si>
  <si>
    <t>ÁREA COBERTA EM TELHA FIBROCIMENTO PARA BANCAS - PADRÃO DEOP</t>
  </si>
  <si>
    <t>2.7</t>
  </si>
  <si>
    <t>ADMINISTRAÇÃO LOCAL</t>
  </si>
  <si>
    <t>3.1</t>
  </si>
  <si>
    <t>44.01.03</t>
  </si>
  <si>
    <t>ENGENHEIRO</t>
  </si>
  <si>
    <t>3.2</t>
  </si>
  <si>
    <t>44.01.07</t>
  </si>
  <si>
    <t>ENCARREGADO</t>
  </si>
  <si>
    <t>3.3</t>
  </si>
  <si>
    <t>44.01.09</t>
  </si>
  <si>
    <t>ALMOXARIFE</t>
  </si>
  <si>
    <t>3.4</t>
  </si>
  <si>
    <t>43.01.01</t>
  </si>
  <si>
    <t>EQUIPE DE TOPOGRAFIA</t>
  </si>
  <si>
    <t>3.5</t>
  </si>
  <si>
    <t>45.01.01</t>
  </si>
  <si>
    <t>EQUIPAMENTOS</t>
  </si>
  <si>
    <t>4.1</t>
  </si>
  <si>
    <t>H</t>
  </si>
  <si>
    <t>4.2</t>
  </si>
  <si>
    <t>2.8</t>
  </si>
  <si>
    <t>SINALIZAÇÃO E ISOLAMENTO</t>
  </si>
  <si>
    <t>5.1</t>
  </si>
  <si>
    <t>7.4</t>
  </si>
  <si>
    <t>5.2</t>
  </si>
  <si>
    <t>5.3</t>
  </si>
  <si>
    <t>5.4</t>
  </si>
  <si>
    <t>6.1</t>
  </si>
  <si>
    <t>8.1</t>
  </si>
  <si>
    <t>7.1</t>
  </si>
  <si>
    <t>6.2</t>
  </si>
  <si>
    <t>6.5</t>
  </si>
  <si>
    <t>6.3</t>
  </si>
  <si>
    <t>6.4</t>
  </si>
  <si>
    <t>6.6</t>
  </si>
  <si>
    <t xml:space="preserve">SARJETA TIPO 1 - 50 X 5 CM, I = 3 %, PADRÃO DEOP-MG  </t>
  </si>
  <si>
    <t xml:space="preserve">M     </t>
  </si>
  <si>
    <t>SARJETA TIPO 2 - 50 X 5 CM, I = 15 %, PADRÃO DEOP-MG</t>
  </si>
  <si>
    <t xml:space="preserve">DRENAGEM PROFUNDA </t>
  </si>
  <si>
    <t>9.2</t>
  </si>
  <si>
    <t>7.2</t>
  </si>
  <si>
    <t>7.6</t>
  </si>
  <si>
    <t>7.5</t>
  </si>
  <si>
    <t>7.3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</si>
  <si>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</si>
  <si>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</si>
  <si>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</si>
  <si>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</si>
  <si>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</si>
  <si>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</si>
  <si>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</si>
  <si>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</si>
  <si>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</si>
  <si>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</si>
  <si>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</si>
  <si>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</si>
  <si>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</si>
  <si>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</si>
  <si>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</si>
  <si>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</si>
  <si>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</si>
  <si>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</si>
  <si>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</si>
  <si>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</si>
  <si>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</si>
  <si>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</si>
  <si>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</si>
  <si>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</si>
  <si>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</si>
  <si>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</si>
  <si>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</si>
  <si>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</si>
  <si>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</si>
  <si>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</si>
  <si>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</si>
  <si>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 xml:space="preserve">DRENAGEM SUPERFICIAL </t>
  </si>
  <si>
    <t>DRE-SAR-005</t>
  </si>
  <si>
    <t>DRE-SAR-010</t>
  </si>
  <si>
    <t xml:space="preserve">DRENO TIPO B, MANTA DRENANTE, BRITA 3, TUBO CONCRETO POROSO D = 15 CM, L = 50 CM, INCLUSIVE ESCAVAÇÃO E BOTA FORA  </t>
  </si>
  <si>
    <t>DRE-DRE-010</t>
  </si>
  <si>
    <t>MEIO-FIO DE CONCRETO PRÉ-MOLDADO TIPO A - (12 X 16,7 X 35) CM, INCLUSIVE ESCAVAÇÃO E REATERRO</t>
  </si>
  <si>
    <t>LANÇAMENTO E ESPALHAMENTO DE SOLO EM ÁREA DE PASSEIO</t>
  </si>
  <si>
    <t>M3</t>
  </si>
  <si>
    <t>PASSEIOS DE CONCRETO E = 6 CM, FCK = 10 MPA, JUNTA SECA</t>
  </si>
  <si>
    <t>URB-MFC-005</t>
  </si>
  <si>
    <t>URB-PAS-015</t>
  </si>
  <si>
    <t>URB-PAS-006</t>
  </si>
  <si>
    <t>8.2</t>
  </si>
  <si>
    <t>8.3</t>
  </si>
  <si>
    <t>8.4</t>
  </si>
  <si>
    <t>8.5</t>
  </si>
  <si>
    <t>URBANIZAÇÃO</t>
  </si>
  <si>
    <t>9.1</t>
  </si>
  <si>
    <t>9.3</t>
  </si>
  <si>
    <t>INTERFERENCIAS E IMPREVISTOS</t>
  </si>
  <si>
    <t>HID-TUB-170</t>
  </si>
  <si>
    <t>TUBO CERÂMICO D = 150 MM, COM CONEXÕES, ASSENTAMENTO COM ARGAMASSA 1:3</t>
  </si>
  <si>
    <t>10.1</t>
  </si>
  <si>
    <t>10.2</t>
  </si>
  <si>
    <t>10.3</t>
  </si>
  <si>
    <t>10.4</t>
  </si>
  <si>
    <t>10.5</t>
  </si>
  <si>
    <t>10.6</t>
  </si>
  <si>
    <t>SETOP - JAN/18</t>
  </si>
  <si>
    <t>VALOR TOTAL</t>
  </si>
  <si>
    <t>PREÇO UNITÁRIO  (R$) COM BDI 24,23%</t>
  </si>
  <si>
    <t>VALOR (R$)         SEM BDI</t>
  </si>
  <si>
    <t>VALOR (R$)         COM BDI 24,23%</t>
  </si>
  <si>
    <t>SUDECAP - FEV/18</t>
  </si>
  <si>
    <t>AUTOMÓVEL DO ENGENHEIRO DA OBRA</t>
  </si>
  <si>
    <t>SINAPI - MAR/18</t>
  </si>
  <si>
    <t>REATERRO MANUAL APILOADO COM SOQUETE</t>
  </si>
  <si>
    <t>ESTIVA DE MADEIRA PARA REDE TUBULAR METALICA</t>
  </si>
  <si>
    <t>FORMA PARA BERÇO EM TABUA, INCLUSIVE DESFORMA</t>
  </si>
  <si>
    <t>CAIXA DE PASSAGEM TIPO A - PADRAO SUDECAP - D=1000 MM</t>
  </si>
  <si>
    <t>CAIXA DE PASSAGEM TIPO A - PADRAO SUDECAP - D=800 MM</t>
  </si>
  <si>
    <t>CAIXA DE PASSAGEM TIPO A - PADRAO SUDECAP - D=600 MM</t>
  </si>
  <si>
    <t>ALTEAMENTO DE TAMPAO DE FOFO EM ATÉ 20 CM</t>
  </si>
  <si>
    <t>7.22</t>
  </si>
  <si>
    <t>UNID.</t>
  </si>
  <si>
    <t>RODRIGO TEIXEIRA DE OLIVEIRA</t>
  </si>
  <si>
    <t xml:space="preserve">GERENTE DE INFRAESTRUTURA </t>
  </si>
  <si>
    <t>CREA 5062990258</t>
  </si>
  <si>
    <t>ASSENTAMENTO DE TAMPAO DE FERRO FUNDIDO 600 MM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</si>
  <si>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</si>
  <si>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CAMINHÃO BASCULANTE 10 M3, TRUCADO CABINE SIMPLES, PESO BRUTO TOTAL 23.000 KG, CARGA ÚTIL MÁXIMA 15.935 KG, DISTÂNCIA ENTRE EIXOS 4,80 M, POTÊNCIA 230 CV INCLUSIVE CAÇAMBA METÁLICA - CHP DIURNO. AF_06/2014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</si>
</sst>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CenturyGothic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0" fillId="3" borderId="0" xfId="0" applyFill="1" applyBorder="1"/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wrapText="1"/>
    </xf>
    <xf numFmtId="2" fontId="2" fillId="3" borderId="0" xfId="1" applyNumberFormat="1" applyFont="1" applyFill="1" applyBorder="1" applyAlignment="1">
      <alignment horizontal="center" wrapText="1"/>
    </xf>
    <xf numFmtId="4" fontId="2" fillId="3" borderId="0" xfId="1" applyNumberFormat="1" applyFont="1" applyFill="1" applyBorder="1" applyAlignment="1">
      <alignment horizontal="center" wrapText="1"/>
    </xf>
    <xf numFmtId="0" fontId="1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0" fillId="0" borderId="0" xfId="0" applyFont="1"/>
    <xf numFmtId="4" fontId="10" fillId="0" borderId="1" xfId="0" applyNumberFormat="1" applyFont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/>
    <xf numFmtId="4" fontId="10" fillId="0" borderId="1" xfId="3" applyNumberFormat="1" applyFont="1" applyFill="1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4" fontId="5" fillId="0" borderId="1" xfId="3" applyNumberFormat="1" applyFont="1" applyFill="1" applyBorder="1" applyAlignment="1">
      <alignment horizontal="center" wrapText="1"/>
    </xf>
    <xf numFmtId="4" fontId="5" fillId="0" borderId="1" xfId="4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wrapText="1"/>
    </xf>
    <xf numFmtId="4" fontId="8" fillId="3" borderId="1" xfId="0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wrapText="1"/>
    </xf>
    <xf numFmtId="4" fontId="7" fillId="3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left" wrapText="1"/>
    </xf>
    <xf numFmtId="4" fontId="8" fillId="0" borderId="1" xfId="1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left" wrapText="1"/>
    </xf>
    <xf numFmtId="4" fontId="5" fillId="3" borderId="1" xfId="1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left" wrapText="1"/>
    </xf>
    <xf numFmtId="4" fontId="7" fillId="0" borderId="1" xfId="0" applyNumberFormat="1" applyFont="1" applyBorder="1" applyAlignment="1"/>
    <xf numFmtId="4" fontId="8" fillId="0" borderId="1" xfId="0" applyNumberFormat="1" applyFont="1" applyBorder="1" applyAlignment="1"/>
    <xf numFmtId="4" fontId="7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center" wrapText="1"/>
    </xf>
    <xf numFmtId="4" fontId="7" fillId="0" borderId="3" xfId="0" applyNumberFormat="1" applyFont="1" applyBorder="1" applyAlignment="1"/>
    <xf numFmtId="4" fontId="7" fillId="3" borderId="4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left" wrapText="1"/>
    </xf>
    <xf numFmtId="4" fontId="10" fillId="0" borderId="1" xfId="4" applyNumberFormat="1" applyFont="1" applyFill="1" applyBorder="1" applyAlignment="1">
      <alignment horizontal="center" wrapText="1"/>
    </xf>
    <xf numFmtId="4" fontId="5" fillId="3" borderId="4" xfId="1" applyNumberFormat="1" applyFont="1" applyFill="1" applyBorder="1" applyAlignment="1">
      <alignment horizontal="center"/>
    </xf>
    <xf numFmtId="4" fontId="8" fillId="0" borderId="4" xfId="0" applyNumberFormat="1" applyFont="1" applyBorder="1" applyAlignment="1">
      <alignment wrapText="1"/>
    </xf>
    <xf numFmtId="4" fontId="8" fillId="0" borderId="4" xfId="0" applyNumberFormat="1" applyFont="1" applyBorder="1" applyAlignment="1"/>
    <xf numFmtId="4" fontId="11" fillId="4" borderId="1" xfId="0" applyNumberFormat="1" applyFont="1" applyFill="1" applyBorder="1" applyAlignment="1">
      <alignment horizontal="center" wrapText="1"/>
    </xf>
    <xf numFmtId="4" fontId="13" fillId="4" borderId="1" xfId="0" applyNumberFormat="1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left" wrapText="1"/>
    </xf>
    <xf numFmtId="4" fontId="14" fillId="4" borderId="1" xfId="3" applyNumberFormat="1" applyFont="1" applyFill="1" applyBorder="1" applyAlignment="1">
      <alignment horizontal="center" wrapText="1"/>
    </xf>
    <xf numFmtId="4" fontId="14" fillId="4" borderId="1" xfId="0" applyNumberFormat="1" applyFont="1" applyFill="1" applyBorder="1" applyAlignment="1">
      <alignment horizontal="center" wrapText="1"/>
    </xf>
    <xf numFmtId="4" fontId="15" fillId="4" borderId="1" xfId="0" applyNumberFormat="1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center" wrapText="1"/>
    </xf>
    <xf numFmtId="4" fontId="12" fillId="4" borderId="1" xfId="1" applyNumberFormat="1" applyFont="1" applyFill="1" applyBorder="1" applyAlignment="1">
      <alignment horizontal="center" wrapText="1"/>
    </xf>
    <xf numFmtId="4" fontId="12" fillId="4" borderId="1" xfId="1" applyNumberFormat="1" applyFont="1" applyFill="1" applyBorder="1" applyAlignment="1">
      <alignment horizontal="left" wrapText="1"/>
    </xf>
    <xf numFmtId="3" fontId="12" fillId="4" borderId="1" xfId="0" applyNumberFormat="1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center"/>
    </xf>
    <xf numFmtId="4" fontId="11" fillId="4" borderId="1" xfId="3" applyNumberFormat="1" applyFont="1" applyFill="1" applyBorder="1" applyAlignment="1">
      <alignment horizont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0" fillId="3" borderId="7" xfId="0" applyFill="1" applyBorder="1"/>
    <xf numFmtId="4" fontId="17" fillId="3" borderId="8" xfId="0" applyNumberFormat="1" applyFont="1" applyFill="1" applyBorder="1" applyAlignment="1">
      <alignment horizontal="right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9" xfId="0" applyFont="1" applyFill="1" applyBorder="1" applyAlignment="1"/>
    <xf numFmtId="0" fontId="16" fillId="3" borderId="0" xfId="0" applyFont="1" applyFill="1" applyBorder="1" applyAlignment="1"/>
    <xf numFmtId="0" fontId="16" fillId="3" borderId="10" xfId="0" applyFont="1" applyFill="1" applyBorder="1" applyAlignment="1"/>
    <xf numFmtId="0" fontId="16" fillId="3" borderId="9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16" fillId="3" borderId="7" xfId="0" applyFont="1" applyFill="1" applyBorder="1" applyAlignment="1">
      <alignment horizontal="right"/>
    </xf>
    <xf numFmtId="4" fontId="17" fillId="3" borderId="7" xfId="0" applyNumberFormat="1" applyFont="1" applyFill="1" applyBorder="1" applyAlignment="1">
      <alignment horizontal="right"/>
    </xf>
    <xf numFmtId="0" fontId="16" fillId="3" borderId="12" xfId="0" applyFont="1" applyFill="1" applyBorder="1" applyAlignment="1">
      <alignment horizontal="center" vertical="center"/>
    </xf>
    <xf numFmtId="4" fontId="12" fillId="4" borderId="4" xfId="1" applyNumberFormat="1" applyFont="1" applyFill="1" applyBorder="1" applyAlignment="1">
      <alignment horizontal="center" wrapText="1"/>
    </xf>
    <xf numFmtId="4" fontId="12" fillId="4" borderId="17" xfId="1" applyNumberFormat="1" applyFont="1" applyFill="1" applyBorder="1" applyAlignment="1">
      <alignment horizontal="center" wrapText="1"/>
    </xf>
    <xf numFmtId="4" fontId="12" fillId="4" borderId="2" xfId="1" applyNumberFormat="1" applyFont="1" applyFill="1" applyBorder="1" applyAlignment="1">
      <alignment horizontal="center" wrapText="1"/>
    </xf>
    <xf numFmtId="4" fontId="12" fillId="4" borderId="3" xfId="1" applyNumberFormat="1" applyFont="1" applyFill="1" applyBorder="1" applyAlignment="1">
      <alignment horizontal="center" wrapText="1"/>
    </xf>
    <xf numFmtId="4" fontId="12" fillId="4" borderId="15" xfId="1" applyNumberFormat="1" applyFont="1" applyFill="1" applyBorder="1" applyAlignment="1">
      <alignment horizontal="center" wrapText="1"/>
    </xf>
    <xf numFmtId="4" fontId="12" fillId="4" borderId="16" xfId="1" applyNumberFormat="1" applyFont="1" applyFill="1" applyBorder="1" applyAlignment="1">
      <alignment horizontal="center" wrapText="1"/>
    </xf>
    <xf numFmtId="4" fontId="12" fillId="4" borderId="14" xfId="1" applyNumberFormat="1" applyFont="1" applyFill="1" applyBorder="1" applyAlignment="1">
      <alignment horizontal="center" wrapText="1"/>
    </xf>
    <xf numFmtId="4" fontId="12" fillId="4" borderId="12" xfId="1" applyNumberFormat="1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" fontId="5" fillId="0" borderId="1" xfId="1" applyNumberFormat="1" applyFont="1" applyBorder="1" applyAlignment="1">
      <alignment horizontal="left" wrapText="1"/>
    </xf>
  </cellXfs>
  <cellStyles count="5">
    <cellStyle name="Normal" xfId="0" builtinId="0"/>
    <cellStyle name="Normal 2" xfId="1"/>
    <cellStyle name="Separador de milhares 2" xfId="2"/>
    <cellStyle name="Vírgula" xfId="3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pane ySplit="1" topLeftCell="A86" activePane="bottomLeft" state="frozen"/>
      <selection pane="bottomLeft" activeCell="G4" sqref="G4"/>
    </sheetView>
  </sheetViews>
  <sheetFormatPr defaultRowHeight="15"/>
  <cols>
    <col min="1" max="1" width="5.42578125" bestFit="1" customWidth="1"/>
    <col min="2" max="2" width="13.7109375" customWidth="1"/>
    <col min="3" max="3" width="15" style="8" bestFit="1" customWidth="1"/>
    <col min="4" max="4" width="54" customWidth="1"/>
    <col min="5" max="5" width="7" style="8" customWidth="1"/>
    <col min="6" max="6" width="10" style="8" customWidth="1"/>
    <col min="7" max="7" width="11.28515625" style="8" customWidth="1"/>
    <col min="8" max="8" width="12.140625" bestFit="1" customWidth="1"/>
    <col min="9" max="9" width="12.42578125" customWidth="1"/>
    <col min="10" max="10" width="12.5703125" customWidth="1"/>
    <col min="11" max="11" width="15.7109375" style="8" customWidth="1"/>
    <col min="13" max="13" width="9.5703125" bestFit="1" customWidth="1"/>
    <col min="16" max="16" width="14.140625" customWidth="1"/>
  </cols>
  <sheetData>
    <row r="1" spans="1:11" ht="46.5" customHeight="1">
      <c r="A1" s="16"/>
      <c r="B1" s="16" t="s">
        <v>4</v>
      </c>
      <c r="C1" s="16" t="s">
        <v>22</v>
      </c>
      <c r="D1" s="16" t="s">
        <v>0</v>
      </c>
      <c r="E1" s="16" t="s">
        <v>1</v>
      </c>
      <c r="F1" s="16" t="s">
        <v>2</v>
      </c>
      <c r="G1" s="16" t="s">
        <v>23</v>
      </c>
      <c r="H1" s="16" t="s">
        <v>244</v>
      </c>
      <c r="I1" s="17" t="s">
        <v>245</v>
      </c>
      <c r="J1" s="76" t="s">
        <v>246</v>
      </c>
    </row>
    <row r="2" spans="1:11" ht="44.25" customHeight="1">
      <c r="A2" s="70">
        <v>1</v>
      </c>
      <c r="B2" s="64"/>
      <c r="C2" s="64"/>
      <c r="D2" s="66" t="s">
        <v>119</v>
      </c>
      <c r="E2" s="75"/>
      <c r="F2" s="64"/>
      <c r="G2" s="64"/>
      <c r="H2" s="65"/>
      <c r="I2" s="65">
        <f>SUM(I3)</f>
        <v>8985.89</v>
      </c>
      <c r="J2" s="65">
        <f>SUM(J3)</f>
        <v>11163.17</v>
      </c>
    </row>
    <row r="3" spans="1:11" ht="33.75" customHeight="1">
      <c r="A3" s="19" t="s">
        <v>3</v>
      </c>
      <c r="B3" s="35" t="s">
        <v>120</v>
      </c>
      <c r="C3" s="27" t="s">
        <v>242</v>
      </c>
      <c r="D3" s="36" t="s">
        <v>121</v>
      </c>
      <c r="E3" s="37" t="s">
        <v>122</v>
      </c>
      <c r="F3" s="19">
        <v>0.2</v>
      </c>
      <c r="G3" s="20">
        <f>ROUND(4492947.21*0.002,2)</f>
        <v>8985.89</v>
      </c>
      <c r="H3" s="21">
        <f>ROUND(G3*1.2423,2)</f>
        <v>11163.17</v>
      </c>
      <c r="I3" s="27">
        <f>G3</f>
        <v>8985.89</v>
      </c>
      <c r="J3" s="27">
        <f>H3</f>
        <v>11163.17</v>
      </c>
      <c r="K3" s="14"/>
    </row>
    <row r="4" spans="1:11" ht="22.5" customHeight="1">
      <c r="A4" s="70">
        <v>2</v>
      </c>
      <c r="B4" s="64"/>
      <c r="C4" s="64"/>
      <c r="D4" s="66" t="s">
        <v>71</v>
      </c>
      <c r="E4" s="67"/>
      <c r="F4" s="68"/>
      <c r="G4" s="68"/>
      <c r="H4" s="69"/>
      <c r="I4" s="65">
        <f>SUM(I5:I12)</f>
        <v>88902.28</v>
      </c>
      <c r="J4" s="65">
        <f>SUM(J5:J12)</f>
        <v>110443.36000000002</v>
      </c>
      <c r="K4" s="14"/>
    </row>
    <row r="5" spans="1:11" ht="84.75" customHeight="1">
      <c r="A5" s="19" t="s">
        <v>123</v>
      </c>
      <c r="B5" s="22" t="s">
        <v>67</v>
      </c>
      <c r="C5" s="27" t="s">
        <v>242</v>
      </c>
      <c r="D5" s="38" t="s">
        <v>68</v>
      </c>
      <c r="E5" s="22" t="s">
        <v>258</v>
      </c>
      <c r="F5" s="22">
        <v>6</v>
      </c>
      <c r="G5" s="22">
        <v>1092.0999999999999</v>
      </c>
      <c r="H5" s="21">
        <f t="shared" ref="H5:H12" si="0">ROUND(G5*1.2423,2)</f>
        <v>1356.72</v>
      </c>
      <c r="I5" s="27">
        <f>ROUND(G5*F5,2)</f>
        <v>6552.6</v>
      </c>
      <c r="J5" s="27">
        <f>ROUND(H5*F5,2)</f>
        <v>8140.32</v>
      </c>
    </row>
    <row r="6" spans="1:11" ht="33.75" customHeight="1">
      <c r="A6" s="19" t="s">
        <v>124</v>
      </c>
      <c r="B6" s="35" t="s">
        <v>69</v>
      </c>
      <c r="C6" s="27" t="s">
        <v>242</v>
      </c>
      <c r="D6" s="39" t="s">
        <v>70</v>
      </c>
      <c r="E6" s="40" t="s">
        <v>258</v>
      </c>
      <c r="F6" s="19">
        <v>20</v>
      </c>
      <c r="G6" s="19">
        <v>680</v>
      </c>
      <c r="H6" s="21">
        <f t="shared" si="0"/>
        <v>844.76</v>
      </c>
      <c r="I6" s="27">
        <f t="shared" ref="I6:I12" si="1">ROUND(G6*F6,2)</f>
        <v>13600</v>
      </c>
      <c r="J6" s="21">
        <f>ROUND((F6*H6),2)</f>
        <v>16895.2</v>
      </c>
      <c r="K6" s="14"/>
    </row>
    <row r="7" spans="1:11" ht="33.75" customHeight="1">
      <c r="A7" s="19" t="s">
        <v>127</v>
      </c>
      <c r="B7" s="22" t="s">
        <v>55</v>
      </c>
      <c r="C7" s="27" t="s">
        <v>242</v>
      </c>
      <c r="D7" s="38" t="s">
        <v>56</v>
      </c>
      <c r="E7" s="22" t="s">
        <v>57</v>
      </c>
      <c r="F7" s="22">
        <v>30</v>
      </c>
      <c r="G7" s="22">
        <v>515</v>
      </c>
      <c r="H7" s="21">
        <f t="shared" si="0"/>
        <v>639.78</v>
      </c>
      <c r="I7" s="27">
        <f t="shared" si="1"/>
        <v>15450</v>
      </c>
      <c r="J7" s="27">
        <f>ROUND(H7*F7,2)</f>
        <v>19193.400000000001</v>
      </c>
      <c r="K7" s="14"/>
    </row>
    <row r="8" spans="1:11" ht="33.75" customHeight="1">
      <c r="A8" s="19" t="s">
        <v>130</v>
      </c>
      <c r="B8" s="35" t="s">
        <v>125</v>
      </c>
      <c r="C8" s="27" t="s">
        <v>242</v>
      </c>
      <c r="D8" s="39" t="s">
        <v>126</v>
      </c>
      <c r="E8" s="37" t="s">
        <v>57</v>
      </c>
      <c r="F8" s="19">
        <v>12</v>
      </c>
      <c r="G8" s="19">
        <v>792.6</v>
      </c>
      <c r="H8" s="21">
        <f t="shared" si="0"/>
        <v>984.65</v>
      </c>
      <c r="I8" s="27">
        <f t="shared" si="1"/>
        <v>9511.2000000000007</v>
      </c>
      <c r="J8" s="21">
        <f>ROUND((F8*H8),2)</f>
        <v>11815.8</v>
      </c>
      <c r="K8" s="14"/>
    </row>
    <row r="9" spans="1:11" ht="33.75" customHeight="1">
      <c r="A9" s="19" t="s">
        <v>133</v>
      </c>
      <c r="B9" s="35" t="s">
        <v>128</v>
      </c>
      <c r="C9" s="27" t="s">
        <v>242</v>
      </c>
      <c r="D9" s="39" t="s">
        <v>129</v>
      </c>
      <c r="E9" s="37" t="s">
        <v>57</v>
      </c>
      <c r="F9" s="19">
        <v>12</v>
      </c>
      <c r="G9" s="19">
        <v>901.57</v>
      </c>
      <c r="H9" s="21">
        <f t="shared" si="0"/>
        <v>1120.02</v>
      </c>
      <c r="I9" s="27">
        <f t="shared" si="1"/>
        <v>10818.84</v>
      </c>
      <c r="J9" s="21">
        <f>ROUND((F9*H9),2)</f>
        <v>13440.24</v>
      </c>
      <c r="K9" s="14"/>
    </row>
    <row r="10" spans="1:11" ht="33.75" customHeight="1">
      <c r="A10" s="19" t="s">
        <v>136</v>
      </c>
      <c r="B10" s="35" t="s">
        <v>131</v>
      </c>
      <c r="C10" s="27" t="s">
        <v>242</v>
      </c>
      <c r="D10" s="39" t="s">
        <v>132</v>
      </c>
      <c r="E10" s="37" t="s">
        <v>57</v>
      </c>
      <c r="F10" s="19">
        <v>12</v>
      </c>
      <c r="G10" s="19">
        <v>775.41</v>
      </c>
      <c r="H10" s="21">
        <f t="shared" si="0"/>
        <v>963.29</v>
      </c>
      <c r="I10" s="27">
        <f t="shared" si="1"/>
        <v>9304.92</v>
      </c>
      <c r="J10" s="21">
        <f>ROUND((F10*H10),2)</f>
        <v>11559.48</v>
      </c>
      <c r="K10" s="14"/>
    </row>
    <row r="11" spans="1:11" ht="33.75" customHeight="1">
      <c r="A11" s="19" t="s">
        <v>139</v>
      </c>
      <c r="B11" s="35" t="s">
        <v>134</v>
      </c>
      <c r="C11" s="27" t="s">
        <v>242</v>
      </c>
      <c r="D11" s="39" t="s">
        <v>135</v>
      </c>
      <c r="E11" s="37" t="s">
        <v>57</v>
      </c>
      <c r="F11" s="19">
        <v>12</v>
      </c>
      <c r="G11" s="19">
        <v>764.7</v>
      </c>
      <c r="H11" s="21">
        <f t="shared" si="0"/>
        <v>949.99</v>
      </c>
      <c r="I11" s="27">
        <f t="shared" si="1"/>
        <v>9176.4</v>
      </c>
      <c r="J11" s="21">
        <f>ROUND((F11*H11),2)</f>
        <v>11399.88</v>
      </c>
      <c r="K11" s="14"/>
    </row>
    <row r="12" spans="1:11" ht="33.75" customHeight="1">
      <c r="A12" s="19" t="s">
        <v>159</v>
      </c>
      <c r="B12" s="35" t="s">
        <v>137</v>
      </c>
      <c r="C12" s="27" t="s">
        <v>242</v>
      </c>
      <c r="D12" s="39" t="s">
        <v>138</v>
      </c>
      <c r="E12" s="37" t="s">
        <v>66</v>
      </c>
      <c r="F12" s="19">
        <f>(4*12)*2</f>
        <v>96</v>
      </c>
      <c r="G12" s="19">
        <v>150.91999999999999</v>
      </c>
      <c r="H12" s="21">
        <f t="shared" si="0"/>
        <v>187.49</v>
      </c>
      <c r="I12" s="27">
        <f t="shared" si="1"/>
        <v>14488.32</v>
      </c>
      <c r="J12" s="21">
        <f>ROUND((F12*H12),2)</f>
        <v>17999.04</v>
      </c>
      <c r="K12" s="14"/>
    </row>
    <row r="13" spans="1:11" ht="22.5" customHeight="1">
      <c r="A13" s="70">
        <v>3</v>
      </c>
      <c r="B13" s="64"/>
      <c r="C13" s="64"/>
      <c r="D13" s="66" t="s">
        <v>140</v>
      </c>
      <c r="E13" s="67"/>
      <c r="F13" s="68"/>
      <c r="G13" s="68"/>
      <c r="H13" s="69"/>
      <c r="I13" s="65">
        <f>SUM(I14:I18)</f>
        <v>380412.08</v>
      </c>
      <c r="J13" s="65">
        <f>SUM(J14:J18)</f>
        <v>472585.92</v>
      </c>
      <c r="K13" s="14"/>
    </row>
    <row r="14" spans="1:11" ht="33.75" customHeight="1">
      <c r="A14" s="19" t="s">
        <v>141</v>
      </c>
      <c r="B14" s="27" t="s">
        <v>142</v>
      </c>
      <c r="C14" s="27" t="s">
        <v>247</v>
      </c>
      <c r="D14" s="39" t="s">
        <v>143</v>
      </c>
      <c r="E14" s="40" t="s">
        <v>57</v>
      </c>
      <c r="F14" s="19">
        <v>12</v>
      </c>
      <c r="G14" s="19">
        <v>14017.52</v>
      </c>
      <c r="H14" s="21">
        <f t="shared" ref="H14:H72" si="2">ROUND(G14*1.2423,2)</f>
        <v>17413.97</v>
      </c>
      <c r="I14" s="27">
        <f t="shared" ref="I14:I75" si="3">ROUND(G14*F14,2)</f>
        <v>168210.24</v>
      </c>
      <c r="J14" s="21">
        <f t="shared" ref="J14:J18" si="4">ROUND((F14*H14),2)</f>
        <v>208967.64</v>
      </c>
      <c r="K14" s="14"/>
    </row>
    <row r="15" spans="1:11" ht="33.75" customHeight="1">
      <c r="A15" s="19" t="s">
        <v>144</v>
      </c>
      <c r="B15" s="27" t="s">
        <v>145</v>
      </c>
      <c r="C15" s="27" t="s">
        <v>247</v>
      </c>
      <c r="D15" s="39" t="s">
        <v>146</v>
      </c>
      <c r="E15" s="40" t="s">
        <v>57</v>
      </c>
      <c r="F15" s="19">
        <v>12</v>
      </c>
      <c r="G15" s="19">
        <v>5934.8</v>
      </c>
      <c r="H15" s="21">
        <f t="shared" si="2"/>
        <v>7372.8</v>
      </c>
      <c r="I15" s="27">
        <f t="shared" si="3"/>
        <v>71217.600000000006</v>
      </c>
      <c r="J15" s="21">
        <f t="shared" si="4"/>
        <v>88473.600000000006</v>
      </c>
      <c r="K15" s="14"/>
    </row>
    <row r="16" spans="1:11" ht="33.75" customHeight="1">
      <c r="A16" s="19" t="s">
        <v>147</v>
      </c>
      <c r="B16" s="27" t="s">
        <v>148</v>
      </c>
      <c r="C16" s="27" t="s">
        <v>247</v>
      </c>
      <c r="D16" s="39" t="s">
        <v>149</v>
      </c>
      <c r="E16" s="40" t="s">
        <v>57</v>
      </c>
      <c r="F16" s="19">
        <v>12</v>
      </c>
      <c r="G16" s="19">
        <v>3446.55</v>
      </c>
      <c r="H16" s="21">
        <f t="shared" si="2"/>
        <v>4281.6499999999996</v>
      </c>
      <c r="I16" s="27">
        <f t="shared" si="3"/>
        <v>41358.6</v>
      </c>
      <c r="J16" s="21">
        <f t="shared" si="4"/>
        <v>51379.8</v>
      </c>
      <c r="K16" s="14"/>
    </row>
    <row r="17" spans="1:11" ht="33.75" customHeight="1">
      <c r="A17" s="19" t="s">
        <v>150</v>
      </c>
      <c r="B17" s="27" t="s">
        <v>151</v>
      </c>
      <c r="C17" s="27" t="s">
        <v>247</v>
      </c>
      <c r="D17" s="39" t="s">
        <v>152</v>
      </c>
      <c r="E17" s="40" t="s">
        <v>57</v>
      </c>
      <c r="F17" s="19">
        <v>4</v>
      </c>
      <c r="G17" s="19">
        <v>19972.52</v>
      </c>
      <c r="H17" s="21">
        <f t="shared" si="2"/>
        <v>24811.86</v>
      </c>
      <c r="I17" s="27">
        <f t="shared" si="3"/>
        <v>79890.080000000002</v>
      </c>
      <c r="J17" s="21">
        <f t="shared" si="4"/>
        <v>99247.44</v>
      </c>
      <c r="K17" s="14"/>
    </row>
    <row r="18" spans="1:11" ht="33.75" customHeight="1">
      <c r="A18" s="19" t="s">
        <v>153</v>
      </c>
      <c r="B18" s="27" t="s">
        <v>154</v>
      </c>
      <c r="C18" s="27" t="s">
        <v>247</v>
      </c>
      <c r="D18" s="39" t="s">
        <v>248</v>
      </c>
      <c r="E18" s="40" t="s">
        <v>57</v>
      </c>
      <c r="F18" s="19">
        <v>12</v>
      </c>
      <c r="G18" s="19">
        <v>1644.63</v>
      </c>
      <c r="H18" s="21">
        <f t="shared" si="2"/>
        <v>2043.12</v>
      </c>
      <c r="I18" s="27">
        <f t="shared" si="3"/>
        <v>19735.560000000001</v>
      </c>
      <c r="J18" s="21">
        <f t="shared" si="4"/>
        <v>24517.439999999999</v>
      </c>
      <c r="K18" s="14"/>
    </row>
    <row r="19" spans="1:11" s="15" customFormat="1" ht="33.75" customHeight="1">
      <c r="A19" s="70">
        <v>4</v>
      </c>
      <c r="B19" s="64"/>
      <c r="C19" s="64"/>
      <c r="D19" s="66" t="s">
        <v>155</v>
      </c>
      <c r="E19" s="67"/>
      <c r="F19" s="68"/>
      <c r="G19" s="68"/>
      <c r="H19" s="69"/>
      <c r="I19" s="65">
        <f>SUM(I20:I21)</f>
        <v>341200</v>
      </c>
      <c r="J19" s="65">
        <f>SUM(J20:J21)</f>
        <v>423870</v>
      </c>
    </row>
    <row r="20" spans="1:11" s="15" customFormat="1" ht="51.75" customHeight="1">
      <c r="A20" s="19" t="s">
        <v>156</v>
      </c>
      <c r="B20" s="105">
        <v>5678</v>
      </c>
      <c r="C20" s="27" t="s">
        <v>249</v>
      </c>
      <c r="D20" s="106" t="s">
        <v>263</v>
      </c>
      <c r="E20" s="41" t="s">
        <v>157</v>
      </c>
      <c r="F20" s="22">
        <v>2000</v>
      </c>
      <c r="G20" s="28">
        <v>90.1</v>
      </c>
      <c r="H20" s="21">
        <f>ROUND(G20*1.2423,2)</f>
        <v>111.93</v>
      </c>
      <c r="I20" s="27">
        <f t="shared" si="3"/>
        <v>180200</v>
      </c>
      <c r="J20" s="21">
        <f>ROUND((F20*H20),2)</f>
        <v>223860</v>
      </c>
    </row>
    <row r="21" spans="1:11" s="15" customFormat="1" ht="53.25" customHeight="1">
      <c r="A21" s="19" t="s">
        <v>158</v>
      </c>
      <c r="B21" s="105">
        <v>91386</v>
      </c>
      <c r="C21" s="27" t="s">
        <v>249</v>
      </c>
      <c r="D21" s="106" t="s">
        <v>264</v>
      </c>
      <c r="E21" s="41" t="s">
        <v>157</v>
      </c>
      <c r="F21" s="22">
        <v>1000</v>
      </c>
      <c r="G21" s="28">
        <v>161</v>
      </c>
      <c r="H21" s="21">
        <f t="shared" si="2"/>
        <v>200.01</v>
      </c>
      <c r="I21" s="27">
        <f t="shared" si="3"/>
        <v>161000</v>
      </c>
      <c r="J21" s="21">
        <f>ROUND((F21*H21),2)</f>
        <v>200010</v>
      </c>
    </row>
    <row r="22" spans="1:11" ht="22.5" customHeight="1">
      <c r="A22" s="70">
        <v>5</v>
      </c>
      <c r="B22" s="64"/>
      <c r="C22" s="64"/>
      <c r="D22" s="66" t="s">
        <v>160</v>
      </c>
      <c r="E22" s="67"/>
      <c r="F22" s="68"/>
      <c r="G22" s="68"/>
      <c r="H22" s="69"/>
      <c r="I22" s="65">
        <f>SUM(I23:I26)</f>
        <v>67092</v>
      </c>
      <c r="J22" s="65">
        <f>SUM(J23:J26)</f>
        <v>83338.8</v>
      </c>
      <c r="K22" s="14"/>
    </row>
    <row r="23" spans="1:11" ht="33.75" customHeight="1">
      <c r="A23" s="29" t="s">
        <v>161</v>
      </c>
      <c r="B23" s="22" t="s">
        <v>58</v>
      </c>
      <c r="C23" s="27" t="s">
        <v>242</v>
      </c>
      <c r="D23" s="38" t="s">
        <v>59</v>
      </c>
      <c r="E23" s="22" t="s">
        <v>5</v>
      </c>
      <c r="F23" s="22">
        <v>120</v>
      </c>
      <c r="G23" s="22">
        <v>162.55000000000001</v>
      </c>
      <c r="H23" s="21">
        <f t="shared" si="2"/>
        <v>201.94</v>
      </c>
      <c r="I23" s="27">
        <f t="shared" si="3"/>
        <v>19506</v>
      </c>
      <c r="J23" s="27">
        <f t="shared" ref="J23:J26" si="5">ROUND(H23*F23,2)</f>
        <v>24232.799999999999</v>
      </c>
      <c r="K23" s="14"/>
    </row>
    <row r="24" spans="1:11" ht="33.75" customHeight="1">
      <c r="A24" s="29" t="s">
        <v>163</v>
      </c>
      <c r="B24" s="22" t="s">
        <v>60</v>
      </c>
      <c r="C24" s="27" t="s">
        <v>242</v>
      </c>
      <c r="D24" s="38" t="s">
        <v>61</v>
      </c>
      <c r="E24" s="22" t="s">
        <v>5</v>
      </c>
      <c r="F24" s="22">
        <v>400</v>
      </c>
      <c r="G24" s="22">
        <v>36.340000000000003</v>
      </c>
      <c r="H24" s="21">
        <f t="shared" si="2"/>
        <v>45.15</v>
      </c>
      <c r="I24" s="27">
        <f t="shared" si="3"/>
        <v>14536</v>
      </c>
      <c r="J24" s="27">
        <f t="shared" si="5"/>
        <v>18060</v>
      </c>
      <c r="K24" s="14"/>
    </row>
    <row r="25" spans="1:11" ht="33.75" customHeight="1">
      <c r="A25" s="29" t="s">
        <v>164</v>
      </c>
      <c r="B25" s="22" t="s">
        <v>62</v>
      </c>
      <c r="C25" s="27" t="s">
        <v>242</v>
      </c>
      <c r="D25" s="38" t="s">
        <v>63</v>
      </c>
      <c r="E25" s="22" t="s">
        <v>5</v>
      </c>
      <c r="F25" s="22">
        <v>800</v>
      </c>
      <c r="G25" s="22">
        <v>11.65</v>
      </c>
      <c r="H25" s="21">
        <f t="shared" si="2"/>
        <v>14.47</v>
      </c>
      <c r="I25" s="27">
        <f t="shared" si="3"/>
        <v>9320</v>
      </c>
      <c r="J25" s="27">
        <f t="shared" si="5"/>
        <v>11576</v>
      </c>
      <c r="K25" s="14"/>
    </row>
    <row r="26" spans="1:11" ht="33.75" customHeight="1">
      <c r="A26" s="29" t="s">
        <v>165</v>
      </c>
      <c r="B26" s="22" t="s">
        <v>64</v>
      </c>
      <c r="C26" s="27" t="s">
        <v>242</v>
      </c>
      <c r="D26" s="38" t="s">
        <v>65</v>
      </c>
      <c r="E26" s="22" t="s">
        <v>66</v>
      </c>
      <c r="F26" s="22">
        <v>3500</v>
      </c>
      <c r="G26" s="22">
        <v>6.78</v>
      </c>
      <c r="H26" s="21">
        <f t="shared" si="2"/>
        <v>8.42</v>
      </c>
      <c r="I26" s="27">
        <f t="shared" si="3"/>
        <v>23730</v>
      </c>
      <c r="J26" s="27">
        <f t="shared" si="5"/>
        <v>29470</v>
      </c>
      <c r="K26" s="14"/>
    </row>
    <row r="27" spans="1:11" ht="22.5" customHeight="1">
      <c r="A27" s="73">
        <v>6</v>
      </c>
      <c r="B27" s="71"/>
      <c r="C27" s="74"/>
      <c r="D27" s="72" t="s">
        <v>77</v>
      </c>
      <c r="E27" s="71"/>
      <c r="F27" s="71"/>
      <c r="G27" s="71"/>
      <c r="H27" s="74"/>
      <c r="I27" s="74">
        <f>SUM(I28:I33)</f>
        <v>140522.70000000001</v>
      </c>
      <c r="J27" s="74">
        <f>SUM(J28:J33)</f>
        <v>174586.1</v>
      </c>
      <c r="K27" s="14"/>
    </row>
    <row r="28" spans="1:11" ht="33.75" customHeight="1">
      <c r="A28" s="19" t="s">
        <v>166</v>
      </c>
      <c r="B28" s="22" t="s">
        <v>78</v>
      </c>
      <c r="C28" s="27" t="s">
        <v>242</v>
      </c>
      <c r="D28" s="38" t="s">
        <v>79</v>
      </c>
      <c r="E28" s="22" t="s">
        <v>66</v>
      </c>
      <c r="F28" s="22">
        <v>1500</v>
      </c>
      <c r="G28" s="22">
        <v>27.64</v>
      </c>
      <c r="H28" s="21">
        <f t="shared" si="2"/>
        <v>34.340000000000003</v>
      </c>
      <c r="I28" s="27">
        <f t="shared" si="3"/>
        <v>41460</v>
      </c>
      <c r="J28" s="27">
        <f t="shared" ref="J28:J33" si="6">ROUND(H28*F28,2)</f>
        <v>51510</v>
      </c>
      <c r="K28" s="14"/>
    </row>
    <row r="29" spans="1:11" ht="42" customHeight="1">
      <c r="A29" s="19" t="s">
        <v>169</v>
      </c>
      <c r="B29" s="22" t="s">
        <v>80</v>
      </c>
      <c r="C29" s="27" t="s">
        <v>242</v>
      </c>
      <c r="D29" s="38" t="s">
        <v>81</v>
      </c>
      <c r="E29" s="22" t="s">
        <v>66</v>
      </c>
      <c r="F29" s="22">
        <v>250</v>
      </c>
      <c r="G29" s="22">
        <v>34.979999999999997</v>
      </c>
      <c r="H29" s="21">
        <f t="shared" si="2"/>
        <v>43.46</v>
      </c>
      <c r="I29" s="27">
        <f t="shared" si="3"/>
        <v>8745</v>
      </c>
      <c r="J29" s="27">
        <f t="shared" si="6"/>
        <v>10865</v>
      </c>
      <c r="K29" s="14"/>
    </row>
    <row r="30" spans="1:11" ht="33.75" customHeight="1">
      <c r="A30" s="19" t="s">
        <v>171</v>
      </c>
      <c r="B30" s="22" t="s">
        <v>82</v>
      </c>
      <c r="C30" s="27" t="s">
        <v>242</v>
      </c>
      <c r="D30" s="38" t="s">
        <v>83</v>
      </c>
      <c r="E30" s="22" t="s">
        <v>66</v>
      </c>
      <c r="F30" s="22">
        <v>1800</v>
      </c>
      <c r="G30" s="22">
        <v>26.27</v>
      </c>
      <c r="H30" s="21">
        <f t="shared" si="2"/>
        <v>32.64</v>
      </c>
      <c r="I30" s="27">
        <f t="shared" si="3"/>
        <v>47286</v>
      </c>
      <c r="J30" s="27">
        <f t="shared" si="6"/>
        <v>58752</v>
      </c>
      <c r="K30" s="14"/>
    </row>
    <row r="31" spans="1:11" ht="40.5" customHeight="1">
      <c r="A31" s="19" t="s">
        <v>172</v>
      </c>
      <c r="B31" s="22" t="s">
        <v>84</v>
      </c>
      <c r="C31" s="27" t="s">
        <v>242</v>
      </c>
      <c r="D31" s="38" t="s">
        <v>85</v>
      </c>
      <c r="E31" s="22" t="s">
        <v>66</v>
      </c>
      <c r="F31" s="22">
        <v>560</v>
      </c>
      <c r="G31" s="22">
        <v>46.17</v>
      </c>
      <c r="H31" s="21">
        <f t="shared" si="2"/>
        <v>57.36</v>
      </c>
      <c r="I31" s="27">
        <f t="shared" si="3"/>
        <v>25855.200000000001</v>
      </c>
      <c r="J31" s="27">
        <f t="shared" si="6"/>
        <v>32121.599999999999</v>
      </c>
      <c r="K31" s="14"/>
    </row>
    <row r="32" spans="1:11" ht="36.75" customHeight="1">
      <c r="A32" s="19" t="s">
        <v>170</v>
      </c>
      <c r="B32" s="22" t="s">
        <v>86</v>
      </c>
      <c r="C32" s="27" t="s">
        <v>242</v>
      </c>
      <c r="D32" s="38" t="s">
        <v>87</v>
      </c>
      <c r="E32" s="22" t="s">
        <v>66</v>
      </c>
      <c r="F32" s="22">
        <v>150</v>
      </c>
      <c r="G32" s="22">
        <v>54.33</v>
      </c>
      <c r="H32" s="21">
        <f t="shared" si="2"/>
        <v>67.489999999999995</v>
      </c>
      <c r="I32" s="27">
        <f t="shared" si="3"/>
        <v>8149.5</v>
      </c>
      <c r="J32" s="27">
        <f t="shared" si="6"/>
        <v>10123.5</v>
      </c>
      <c r="K32" s="14"/>
    </row>
    <row r="33" spans="1:11" ht="39.75" customHeight="1">
      <c r="A33" s="19" t="s">
        <v>173</v>
      </c>
      <c r="B33" s="22" t="s">
        <v>88</v>
      </c>
      <c r="C33" s="27" t="s">
        <v>242</v>
      </c>
      <c r="D33" s="38" t="s">
        <v>89</v>
      </c>
      <c r="E33" s="22" t="s">
        <v>66</v>
      </c>
      <c r="F33" s="22">
        <v>150</v>
      </c>
      <c r="G33" s="22">
        <v>60.18</v>
      </c>
      <c r="H33" s="21">
        <f t="shared" si="2"/>
        <v>74.760000000000005</v>
      </c>
      <c r="I33" s="27">
        <f t="shared" si="3"/>
        <v>9027</v>
      </c>
      <c r="J33" s="27">
        <f t="shared" si="6"/>
        <v>11214</v>
      </c>
      <c r="K33" s="14"/>
    </row>
    <row r="34" spans="1:11" ht="22.5" customHeight="1">
      <c r="A34" s="73">
        <v>7</v>
      </c>
      <c r="B34" s="71"/>
      <c r="C34" s="74"/>
      <c r="D34" s="72" t="s">
        <v>177</v>
      </c>
      <c r="E34" s="71"/>
      <c r="F34" s="71"/>
      <c r="G34" s="71"/>
      <c r="H34" s="74"/>
      <c r="I34" s="74">
        <f>SUM(I35:I72)</f>
        <v>3182015.7499999995</v>
      </c>
      <c r="J34" s="74">
        <f>SUM(J35:J72)</f>
        <v>3953026.37</v>
      </c>
      <c r="K34" s="14"/>
    </row>
    <row r="35" spans="1:11" s="18" customFormat="1" ht="33.75" customHeight="1">
      <c r="A35" s="21" t="s">
        <v>168</v>
      </c>
      <c r="B35" s="21" t="s">
        <v>90</v>
      </c>
      <c r="C35" s="27" t="s">
        <v>242</v>
      </c>
      <c r="D35" s="42" t="s">
        <v>91</v>
      </c>
      <c r="E35" s="43" t="s">
        <v>92</v>
      </c>
      <c r="F35" s="24">
        <v>165</v>
      </c>
      <c r="G35" s="43">
        <v>82</v>
      </c>
      <c r="H35" s="21">
        <f t="shared" si="2"/>
        <v>101.87</v>
      </c>
      <c r="I35" s="27">
        <f t="shared" si="3"/>
        <v>13530</v>
      </c>
      <c r="J35" s="24">
        <f t="shared" ref="J35:J55" si="7">ROUND(H35*F35,2)</f>
        <v>16808.55</v>
      </c>
      <c r="K35" s="14"/>
    </row>
    <row r="36" spans="1:11" ht="77.25" customHeight="1">
      <c r="A36" s="21" t="s">
        <v>179</v>
      </c>
      <c r="B36" s="44">
        <v>90106</v>
      </c>
      <c r="C36" s="27" t="s">
        <v>249</v>
      </c>
      <c r="D36" s="45" t="s">
        <v>17</v>
      </c>
      <c r="E36" s="46" t="s">
        <v>221</v>
      </c>
      <c r="F36" s="23">
        <v>9110</v>
      </c>
      <c r="G36" s="46">
        <v>4.8099999999999996</v>
      </c>
      <c r="H36" s="21">
        <f t="shared" si="2"/>
        <v>5.98</v>
      </c>
      <c r="I36" s="27">
        <f t="shared" si="3"/>
        <v>43819.1</v>
      </c>
      <c r="J36" s="24">
        <f t="shared" si="7"/>
        <v>54477.8</v>
      </c>
      <c r="K36" s="14"/>
    </row>
    <row r="37" spans="1:11" ht="75" customHeight="1">
      <c r="A37" s="21" t="s">
        <v>182</v>
      </c>
      <c r="B37" s="44">
        <v>90105</v>
      </c>
      <c r="C37" s="27" t="s">
        <v>249</v>
      </c>
      <c r="D37" s="47" t="s">
        <v>74</v>
      </c>
      <c r="E37" s="46" t="s">
        <v>221</v>
      </c>
      <c r="F37" s="23">
        <v>7340</v>
      </c>
      <c r="G37" s="46">
        <v>5.65</v>
      </c>
      <c r="H37" s="21">
        <f t="shared" si="2"/>
        <v>7.02</v>
      </c>
      <c r="I37" s="27">
        <f t="shared" si="3"/>
        <v>41471</v>
      </c>
      <c r="J37" s="24">
        <f t="shared" si="7"/>
        <v>51526.8</v>
      </c>
      <c r="K37" s="14"/>
    </row>
    <row r="38" spans="1:11" ht="33.75" customHeight="1">
      <c r="A38" s="21" t="s">
        <v>162</v>
      </c>
      <c r="B38" s="48" t="s">
        <v>72</v>
      </c>
      <c r="C38" s="27" t="s">
        <v>242</v>
      </c>
      <c r="D38" s="49" t="s">
        <v>73</v>
      </c>
      <c r="E38" s="43" t="s">
        <v>221</v>
      </c>
      <c r="F38" s="24">
        <v>780</v>
      </c>
      <c r="G38" s="43">
        <v>54.24</v>
      </c>
      <c r="H38" s="21">
        <f t="shared" si="2"/>
        <v>67.38</v>
      </c>
      <c r="I38" s="27">
        <f t="shared" si="3"/>
        <v>42307.199999999997</v>
      </c>
      <c r="J38" s="24">
        <f t="shared" si="7"/>
        <v>52556.4</v>
      </c>
      <c r="K38" s="14"/>
    </row>
    <row r="39" spans="1:11" ht="33.75" customHeight="1">
      <c r="A39" s="21" t="s">
        <v>181</v>
      </c>
      <c r="B39" s="48" t="s">
        <v>75</v>
      </c>
      <c r="C39" s="27" t="s">
        <v>242</v>
      </c>
      <c r="D39" s="49" t="s">
        <v>76</v>
      </c>
      <c r="E39" s="43" t="s">
        <v>221</v>
      </c>
      <c r="F39" s="24">
        <v>450</v>
      </c>
      <c r="G39" s="43">
        <v>68.489999999999995</v>
      </c>
      <c r="H39" s="21">
        <f t="shared" si="2"/>
        <v>85.09</v>
      </c>
      <c r="I39" s="27">
        <f t="shared" si="3"/>
        <v>30820.5</v>
      </c>
      <c r="J39" s="24">
        <f t="shared" si="7"/>
        <v>38290.5</v>
      </c>
      <c r="K39" s="14"/>
    </row>
    <row r="40" spans="1:11" ht="33.75" customHeight="1">
      <c r="A40" s="21" t="s">
        <v>180</v>
      </c>
      <c r="B40" s="48" t="s">
        <v>112</v>
      </c>
      <c r="C40" s="27" t="s">
        <v>242</v>
      </c>
      <c r="D40" s="49" t="s">
        <v>113</v>
      </c>
      <c r="E40" s="43" t="s">
        <v>221</v>
      </c>
      <c r="F40" s="24">
        <v>6100</v>
      </c>
      <c r="G40" s="43">
        <v>1.37</v>
      </c>
      <c r="H40" s="21">
        <f t="shared" si="2"/>
        <v>1.7</v>
      </c>
      <c r="I40" s="27">
        <f t="shared" si="3"/>
        <v>8357</v>
      </c>
      <c r="J40" s="24">
        <f t="shared" si="7"/>
        <v>10370</v>
      </c>
      <c r="K40" s="14"/>
    </row>
    <row r="41" spans="1:11" ht="33.75" customHeight="1">
      <c r="A41" s="21" t="s">
        <v>183</v>
      </c>
      <c r="B41" s="48" t="s">
        <v>114</v>
      </c>
      <c r="C41" s="27" t="s">
        <v>242</v>
      </c>
      <c r="D41" s="49" t="s">
        <v>115</v>
      </c>
      <c r="E41" s="43" t="s">
        <v>116</v>
      </c>
      <c r="F41" s="24">
        <v>6100</v>
      </c>
      <c r="G41" s="43">
        <v>3.21</v>
      </c>
      <c r="H41" s="21">
        <f t="shared" si="2"/>
        <v>3.99</v>
      </c>
      <c r="I41" s="27">
        <f t="shared" si="3"/>
        <v>19581</v>
      </c>
      <c r="J41" s="24">
        <f t="shared" si="7"/>
        <v>24339</v>
      </c>
      <c r="K41" s="14"/>
    </row>
    <row r="42" spans="1:11" ht="33.75" customHeight="1">
      <c r="A42" s="21" t="s">
        <v>184</v>
      </c>
      <c r="B42" s="50" t="s">
        <v>10</v>
      </c>
      <c r="C42" s="27" t="s">
        <v>242</v>
      </c>
      <c r="D42" s="51" t="s">
        <v>36</v>
      </c>
      <c r="E42" s="25" t="s">
        <v>221</v>
      </c>
      <c r="F42" s="25">
        <v>9000</v>
      </c>
      <c r="G42" s="25">
        <v>15.4</v>
      </c>
      <c r="H42" s="21">
        <f t="shared" si="2"/>
        <v>19.13</v>
      </c>
      <c r="I42" s="27">
        <f t="shared" si="3"/>
        <v>138600</v>
      </c>
      <c r="J42" s="25">
        <f t="shared" si="7"/>
        <v>172170</v>
      </c>
      <c r="K42" s="14"/>
    </row>
    <row r="43" spans="1:11" ht="33.75" customHeight="1">
      <c r="A43" s="21" t="s">
        <v>185</v>
      </c>
      <c r="B43" s="44" t="s">
        <v>93</v>
      </c>
      <c r="C43" s="27" t="s">
        <v>242</v>
      </c>
      <c r="D43" s="47" t="s">
        <v>94</v>
      </c>
      <c r="E43" s="46" t="s">
        <v>66</v>
      </c>
      <c r="F43" s="23">
        <v>4500</v>
      </c>
      <c r="G43" s="46">
        <v>59.2</v>
      </c>
      <c r="H43" s="21">
        <f t="shared" si="2"/>
        <v>73.540000000000006</v>
      </c>
      <c r="I43" s="27">
        <f t="shared" si="3"/>
        <v>266400</v>
      </c>
      <c r="J43" s="24">
        <f t="shared" si="7"/>
        <v>330930</v>
      </c>
      <c r="K43" s="14"/>
    </row>
    <row r="44" spans="1:11" ht="33.75" customHeight="1">
      <c r="A44" s="21" t="s">
        <v>186</v>
      </c>
      <c r="B44" s="44" t="s">
        <v>95</v>
      </c>
      <c r="C44" s="27" t="s">
        <v>242</v>
      </c>
      <c r="D44" s="52" t="s">
        <v>96</v>
      </c>
      <c r="E44" s="46" t="s">
        <v>221</v>
      </c>
      <c r="F44" s="23">
        <v>830</v>
      </c>
      <c r="G44" s="46">
        <v>138.28</v>
      </c>
      <c r="H44" s="21">
        <f t="shared" si="2"/>
        <v>171.79</v>
      </c>
      <c r="I44" s="27">
        <f t="shared" si="3"/>
        <v>114772.4</v>
      </c>
      <c r="J44" s="24">
        <f t="shared" si="7"/>
        <v>142585.70000000001</v>
      </c>
      <c r="K44" s="14"/>
    </row>
    <row r="45" spans="1:11" ht="33.75" customHeight="1">
      <c r="A45" s="21" t="s">
        <v>187</v>
      </c>
      <c r="B45" s="46" t="s">
        <v>102</v>
      </c>
      <c r="C45" s="27" t="s">
        <v>247</v>
      </c>
      <c r="D45" s="53" t="s">
        <v>251</v>
      </c>
      <c r="E45" s="24" t="s">
        <v>66</v>
      </c>
      <c r="F45" s="24">
        <v>100</v>
      </c>
      <c r="G45" s="24">
        <v>13.49</v>
      </c>
      <c r="H45" s="21">
        <f t="shared" si="2"/>
        <v>16.760000000000002</v>
      </c>
      <c r="I45" s="27">
        <f t="shared" si="3"/>
        <v>1349</v>
      </c>
      <c r="J45" s="24">
        <f t="shared" si="7"/>
        <v>1676</v>
      </c>
      <c r="K45" s="14"/>
    </row>
    <row r="46" spans="1:11" ht="33.75" customHeight="1">
      <c r="A46" s="21" t="s">
        <v>188</v>
      </c>
      <c r="B46" s="44" t="s">
        <v>97</v>
      </c>
      <c r="C46" s="27" t="s">
        <v>242</v>
      </c>
      <c r="D46" s="52" t="s">
        <v>98</v>
      </c>
      <c r="E46" s="46" t="s">
        <v>6</v>
      </c>
      <c r="F46" s="23">
        <v>436</v>
      </c>
      <c r="G46" s="46">
        <v>100.98</v>
      </c>
      <c r="H46" s="21">
        <f t="shared" si="2"/>
        <v>125.45</v>
      </c>
      <c r="I46" s="27">
        <f t="shared" si="3"/>
        <v>44027.28</v>
      </c>
      <c r="J46" s="24">
        <f t="shared" si="7"/>
        <v>54696.2</v>
      </c>
      <c r="K46" s="14"/>
    </row>
    <row r="47" spans="1:11" ht="33.75" customHeight="1">
      <c r="A47" s="21" t="s">
        <v>189</v>
      </c>
      <c r="B47" s="46">
        <v>72898</v>
      </c>
      <c r="C47" s="27" t="s">
        <v>249</v>
      </c>
      <c r="D47" s="53" t="s">
        <v>54</v>
      </c>
      <c r="E47" s="24" t="s">
        <v>221</v>
      </c>
      <c r="F47" s="24">
        <v>2600</v>
      </c>
      <c r="G47" s="24">
        <v>3.54</v>
      </c>
      <c r="H47" s="21">
        <f t="shared" si="2"/>
        <v>4.4000000000000004</v>
      </c>
      <c r="I47" s="27">
        <f t="shared" si="3"/>
        <v>9204</v>
      </c>
      <c r="J47" s="24">
        <f t="shared" si="7"/>
        <v>11440</v>
      </c>
      <c r="K47" s="14"/>
    </row>
    <row r="48" spans="1:11" ht="33.75" customHeight="1">
      <c r="A48" s="21" t="s">
        <v>190</v>
      </c>
      <c r="B48" s="46" t="s">
        <v>100</v>
      </c>
      <c r="C48" s="27" t="s">
        <v>247</v>
      </c>
      <c r="D48" s="53" t="s">
        <v>252</v>
      </c>
      <c r="E48" s="24" t="s">
        <v>66</v>
      </c>
      <c r="F48" s="24">
        <v>100</v>
      </c>
      <c r="G48" s="24">
        <v>19.98</v>
      </c>
      <c r="H48" s="21">
        <f t="shared" si="2"/>
        <v>24.82</v>
      </c>
      <c r="I48" s="27">
        <f t="shared" si="3"/>
        <v>1998</v>
      </c>
      <c r="J48" s="24">
        <f t="shared" si="7"/>
        <v>2482</v>
      </c>
      <c r="K48" s="14"/>
    </row>
    <row r="49" spans="1:11" ht="33.75" customHeight="1">
      <c r="A49" s="21" t="s">
        <v>191</v>
      </c>
      <c r="B49" s="46" t="s">
        <v>101</v>
      </c>
      <c r="C49" s="27" t="s">
        <v>247</v>
      </c>
      <c r="D49" s="53" t="s">
        <v>53</v>
      </c>
      <c r="E49" s="24" t="s">
        <v>221</v>
      </c>
      <c r="F49" s="24">
        <v>5</v>
      </c>
      <c r="G49" s="24">
        <v>278.70999999999998</v>
      </c>
      <c r="H49" s="21">
        <f t="shared" si="2"/>
        <v>346.24</v>
      </c>
      <c r="I49" s="27">
        <f t="shared" si="3"/>
        <v>1393.55</v>
      </c>
      <c r="J49" s="24">
        <f t="shared" si="7"/>
        <v>1731.2</v>
      </c>
      <c r="K49" s="14"/>
    </row>
    <row r="50" spans="1:11" ht="33.75" customHeight="1">
      <c r="A50" s="21" t="s">
        <v>192</v>
      </c>
      <c r="B50" s="54" t="s">
        <v>26</v>
      </c>
      <c r="C50" s="27" t="s">
        <v>242</v>
      </c>
      <c r="D50" s="45" t="s">
        <v>27</v>
      </c>
      <c r="E50" s="46" t="s">
        <v>221</v>
      </c>
      <c r="F50" s="23">
        <v>70</v>
      </c>
      <c r="G50" s="46">
        <v>410.26</v>
      </c>
      <c r="H50" s="21">
        <f t="shared" si="2"/>
        <v>509.67</v>
      </c>
      <c r="I50" s="27">
        <f t="shared" si="3"/>
        <v>28718.2</v>
      </c>
      <c r="J50" s="24">
        <f t="shared" si="7"/>
        <v>35676.9</v>
      </c>
      <c r="K50" s="14"/>
    </row>
    <row r="51" spans="1:11" ht="33.75" customHeight="1">
      <c r="A51" s="21" t="s">
        <v>193</v>
      </c>
      <c r="B51" s="44" t="s">
        <v>8</v>
      </c>
      <c r="C51" s="27" t="s">
        <v>242</v>
      </c>
      <c r="D51" s="45" t="s">
        <v>9</v>
      </c>
      <c r="E51" s="46" t="s">
        <v>5</v>
      </c>
      <c r="F51" s="23">
        <v>3100</v>
      </c>
      <c r="G51" s="46">
        <v>56.72</v>
      </c>
      <c r="H51" s="21">
        <f t="shared" si="2"/>
        <v>70.459999999999994</v>
      </c>
      <c r="I51" s="27">
        <f t="shared" si="3"/>
        <v>175832</v>
      </c>
      <c r="J51" s="24">
        <f t="shared" si="7"/>
        <v>218426</v>
      </c>
    </row>
    <row r="52" spans="1:11" ht="33.75" customHeight="1">
      <c r="A52" s="21" t="s">
        <v>194</v>
      </c>
      <c r="B52" s="44" t="s">
        <v>11</v>
      </c>
      <c r="C52" s="27" t="s">
        <v>242</v>
      </c>
      <c r="D52" s="45" t="s">
        <v>12</v>
      </c>
      <c r="E52" s="46" t="s">
        <v>5</v>
      </c>
      <c r="F52" s="23">
        <v>2000</v>
      </c>
      <c r="G52" s="46">
        <v>85.13</v>
      </c>
      <c r="H52" s="21">
        <f t="shared" si="2"/>
        <v>105.76</v>
      </c>
      <c r="I52" s="27">
        <f t="shared" si="3"/>
        <v>170260</v>
      </c>
      <c r="J52" s="24">
        <f t="shared" si="7"/>
        <v>211520</v>
      </c>
      <c r="K52" s="14"/>
    </row>
    <row r="53" spans="1:11" ht="33.75" customHeight="1">
      <c r="A53" s="21" t="s">
        <v>195</v>
      </c>
      <c r="B53" s="44" t="s">
        <v>14</v>
      </c>
      <c r="C53" s="27" t="s">
        <v>242</v>
      </c>
      <c r="D53" s="45" t="s">
        <v>15</v>
      </c>
      <c r="E53" s="46" t="s">
        <v>5</v>
      </c>
      <c r="F53" s="23">
        <v>1000</v>
      </c>
      <c r="G53" s="46">
        <v>144.76</v>
      </c>
      <c r="H53" s="21">
        <f t="shared" si="2"/>
        <v>179.84</v>
      </c>
      <c r="I53" s="27">
        <f t="shared" si="3"/>
        <v>144760</v>
      </c>
      <c r="J53" s="24">
        <f t="shared" si="7"/>
        <v>179840</v>
      </c>
      <c r="K53" s="14"/>
    </row>
    <row r="54" spans="1:11" ht="33.75" customHeight="1">
      <c r="A54" s="21" t="s">
        <v>196</v>
      </c>
      <c r="B54" s="44" t="s">
        <v>13</v>
      </c>
      <c r="C54" s="27" t="s">
        <v>242</v>
      </c>
      <c r="D54" s="45" t="s">
        <v>16</v>
      </c>
      <c r="E54" s="46" t="s">
        <v>5</v>
      </c>
      <c r="F54" s="23">
        <v>1000</v>
      </c>
      <c r="G54" s="46">
        <v>238.84</v>
      </c>
      <c r="H54" s="21">
        <f t="shared" si="2"/>
        <v>296.70999999999998</v>
      </c>
      <c r="I54" s="27">
        <f t="shared" si="3"/>
        <v>238840</v>
      </c>
      <c r="J54" s="24">
        <f t="shared" si="7"/>
        <v>296710</v>
      </c>
      <c r="K54" s="14"/>
    </row>
    <row r="55" spans="1:11" ht="33.75" customHeight="1">
      <c r="A55" s="21" t="s">
        <v>197</v>
      </c>
      <c r="B55" s="54" t="s">
        <v>24</v>
      </c>
      <c r="C55" s="27" t="s">
        <v>242</v>
      </c>
      <c r="D55" s="45" t="s">
        <v>25</v>
      </c>
      <c r="E55" s="46" t="s">
        <v>5</v>
      </c>
      <c r="F55" s="23">
        <v>1200</v>
      </c>
      <c r="G55" s="46">
        <v>338.35</v>
      </c>
      <c r="H55" s="21">
        <f t="shared" si="2"/>
        <v>420.33</v>
      </c>
      <c r="I55" s="27">
        <f t="shared" si="3"/>
        <v>406020</v>
      </c>
      <c r="J55" s="24">
        <f t="shared" si="7"/>
        <v>504396</v>
      </c>
      <c r="K55" s="14"/>
    </row>
    <row r="56" spans="1:11" ht="33.75" customHeight="1">
      <c r="A56" s="21" t="s">
        <v>257</v>
      </c>
      <c r="B56" s="35" t="s">
        <v>218</v>
      </c>
      <c r="C56" s="27" t="s">
        <v>242</v>
      </c>
      <c r="D56" s="55" t="s">
        <v>217</v>
      </c>
      <c r="E56" s="41" t="s">
        <v>175</v>
      </c>
      <c r="F56" s="26">
        <v>200</v>
      </c>
      <c r="G56" s="29">
        <v>105.34</v>
      </c>
      <c r="H56" s="21">
        <f t="shared" si="2"/>
        <v>130.86000000000001</v>
      </c>
      <c r="I56" s="27">
        <f t="shared" si="3"/>
        <v>21068</v>
      </c>
      <c r="J56" s="21">
        <f>ROUND((F56*H56),2)</f>
        <v>26172</v>
      </c>
      <c r="K56" s="14"/>
    </row>
    <row r="57" spans="1:11" ht="33.75" customHeight="1">
      <c r="A57" s="21" t="s">
        <v>198</v>
      </c>
      <c r="B57" s="54" t="s">
        <v>35</v>
      </c>
      <c r="C57" s="27" t="s">
        <v>242</v>
      </c>
      <c r="D57" s="45" t="s">
        <v>30</v>
      </c>
      <c r="E57" s="46" t="s">
        <v>258</v>
      </c>
      <c r="F57" s="23">
        <v>17</v>
      </c>
      <c r="G57" s="46">
        <v>1560.45</v>
      </c>
      <c r="H57" s="21">
        <f t="shared" si="2"/>
        <v>1938.55</v>
      </c>
      <c r="I57" s="27">
        <f t="shared" si="3"/>
        <v>26527.65</v>
      </c>
      <c r="J57" s="24">
        <f t="shared" ref="J57:J72" si="8">ROUND(H57*F57,2)</f>
        <v>32955.35</v>
      </c>
      <c r="K57" s="14"/>
    </row>
    <row r="58" spans="1:11" ht="33.75" customHeight="1">
      <c r="A58" s="21" t="s">
        <v>199</v>
      </c>
      <c r="B58" s="54" t="s">
        <v>33</v>
      </c>
      <c r="C58" s="27" t="s">
        <v>242</v>
      </c>
      <c r="D58" s="45" t="s">
        <v>31</v>
      </c>
      <c r="E58" s="46" t="s">
        <v>258</v>
      </c>
      <c r="F58" s="23">
        <v>20</v>
      </c>
      <c r="G58" s="46">
        <v>1846.48</v>
      </c>
      <c r="H58" s="21">
        <f t="shared" si="2"/>
        <v>2293.88</v>
      </c>
      <c r="I58" s="27">
        <f t="shared" si="3"/>
        <v>36929.599999999999</v>
      </c>
      <c r="J58" s="24">
        <f t="shared" si="8"/>
        <v>45877.599999999999</v>
      </c>
      <c r="K58" s="14"/>
    </row>
    <row r="59" spans="1:11" ht="33.75" customHeight="1">
      <c r="A59" s="21" t="s">
        <v>200</v>
      </c>
      <c r="B59" s="54" t="s">
        <v>34</v>
      </c>
      <c r="C59" s="27" t="s">
        <v>242</v>
      </c>
      <c r="D59" s="45" t="s">
        <v>32</v>
      </c>
      <c r="E59" s="46" t="s">
        <v>258</v>
      </c>
      <c r="F59" s="23">
        <v>20</v>
      </c>
      <c r="G59" s="46">
        <v>2235.15</v>
      </c>
      <c r="H59" s="21">
        <f t="shared" si="2"/>
        <v>2776.73</v>
      </c>
      <c r="I59" s="27">
        <f t="shared" si="3"/>
        <v>44703</v>
      </c>
      <c r="J59" s="24">
        <f t="shared" si="8"/>
        <v>55534.6</v>
      </c>
      <c r="K59" s="14"/>
    </row>
    <row r="60" spans="1:11" ht="33.75" customHeight="1">
      <c r="A60" s="21" t="s">
        <v>201</v>
      </c>
      <c r="B60" s="24" t="s">
        <v>42</v>
      </c>
      <c r="C60" s="27" t="s">
        <v>242</v>
      </c>
      <c r="D60" s="45" t="s">
        <v>39</v>
      </c>
      <c r="E60" s="46" t="s">
        <v>258</v>
      </c>
      <c r="F60" s="23">
        <v>240</v>
      </c>
      <c r="G60" s="46">
        <v>2030.02</v>
      </c>
      <c r="H60" s="21">
        <f t="shared" si="2"/>
        <v>2521.89</v>
      </c>
      <c r="I60" s="27">
        <f t="shared" si="3"/>
        <v>487204.8</v>
      </c>
      <c r="J60" s="24">
        <f t="shared" si="8"/>
        <v>605253.6</v>
      </c>
      <c r="K60" s="14"/>
    </row>
    <row r="61" spans="1:11" ht="33.75" customHeight="1">
      <c r="A61" s="21" t="s">
        <v>202</v>
      </c>
      <c r="B61" s="56" t="s">
        <v>28</v>
      </c>
      <c r="C61" s="27" t="s">
        <v>242</v>
      </c>
      <c r="D61" s="45" t="s">
        <v>40</v>
      </c>
      <c r="E61" s="46" t="s">
        <v>258</v>
      </c>
      <c r="F61" s="23">
        <v>121</v>
      </c>
      <c r="G61" s="46">
        <v>880.87</v>
      </c>
      <c r="H61" s="21">
        <f t="shared" si="2"/>
        <v>1094.3</v>
      </c>
      <c r="I61" s="27">
        <f t="shared" si="3"/>
        <v>106585.27</v>
      </c>
      <c r="J61" s="24">
        <f t="shared" si="8"/>
        <v>132410.29999999999</v>
      </c>
      <c r="K61" s="14"/>
    </row>
    <row r="62" spans="1:11" ht="33.75" customHeight="1">
      <c r="A62" s="21" t="s">
        <v>203</v>
      </c>
      <c r="B62" s="54" t="s">
        <v>29</v>
      </c>
      <c r="C62" s="27" t="s">
        <v>242</v>
      </c>
      <c r="D62" s="45" t="s">
        <v>41</v>
      </c>
      <c r="E62" s="46" t="s">
        <v>258</v>
      </c>
      <c r="F62" s="23">
        <v>60</v>
      </c>
      <c r="G62" s="46">
        <v>1543.4</v>
      </c>
      <c r="H62" s="21">
        <f t="shared" si="2"/>
        <v>1917.37</v>
      </c>
      <c r="I62" s="27">
        <f t="shared" si="3"/>
        <v>92604</v>
      </c>
      <c r="J62" s="24">
        <f t="shared" si="8"/>
        <v>115042.2</v>
      </c>
      <c r="K62" s="14"/>
    </row>
    <row r="63" spans="1:11" ht="33.75" customHeight="1">
      <c r="A63" s="21" t="s">
        <v>204</v>
      </c>
      <c r="B63" s="23" t="s">
        <v>19</v>
      </c>
      <c r="C63" s="27" t="s">
        <v>247</v>
      </c>
      <c r="D63" s="45" t="s">
        <v>255</v>
      </c>
      <c r="E63" s="46" t="s">
        <v>258</v>
      </c>
      <c r="F63" s="23">
        <v>9</v>
      </c>
      <c r="G63" s="46">
        <v>1066.0899999999999</v>
      </c>
      <c r="H63" s="21">
        <f t="shared" si="2"/>
        <v>1324.4</v>
      </c>
      <c r="I63" s="27">
        <f t="shared" si="3"/>
        <v>9594.81</v>
      </c>
      <c r="J63" s="24">
        <f t="shared" si="8"/>
        <v>11919.6</v>
      </c>
      <c r="K63" s="14"/>
    </row>
    <row r="64" spans="1:11" ht="33.75" customHeight="1">
      <c r="A64" s="21" t="s">
        <v>205</v>
      </c>
      <c r="B64" s="23" t="s">
        <v>18</v>
      </c>
      <c r="C64" s="27" t="s">
        <v>247</v>
      </c>
      <c r="D64" s="45" t="s">
        <v>254</v>
      </c>
      <c r="E64" s="46" t="s">
        <v>258</v>
      </c>
      <c r="F64" s="23">
        <v>10</v>
      </c>
      <c r="G64" s="46">
        <v>1488.74</v>
      </c>
      <c r="H64" s="21">
        <f t="shared" si="2"/>
        <v>1849.46</v>
      </c>
      <c r="I64" s="27">
        <f t="shared" si="3"/>
        <v>14887.4</v>
      </c>
      <c r="J64" s="24">
        <f t="shared" si="8"/>
        <v>18494.599999999999</v>
      </c>
      <c r="K64" s="14"/>
    </row>
    <row r="65" spans="1:11" ht="33.75" customHeight="1">
      <c r="A65" s="21" t="s">
        <v>206</v>
      </c>
      <c r="B65" s="46" t="s">
        <v>99</v>
      </c>
      <c r="C65" s="27" t="s">
        <v>247</v>
      </c>
      <c r="D65" s="45" t="s">
        <v>253</v>
      </c>
      <c r="E65" s="46" t="s">
        <v>258</v>
      </c>
      <c r="F65" s="24">
        <v>10</v>
      </c>
      <c r="G65" s="24">
        <v>1935.71</v>
      </c>
      <c r="H65" s="21">
        <f t="shared" si="2"/>
        <v>2404.73</v>
      </c>
      <c r="I65" s="27">
        <f t="shared" si="3"/>
        <v>19357.099999999999</v>
      </c>
      <c r="J65" s="24">
        <f t="shared" si="8"/>
        <v>24047.3</v>
      </c>
      <c r="K65" s="14"/>
    </row>
    <row r="66" spans="1:11" ht="33.75" customHeight="1">
      <c r="A66" s="21" t="s">
        <v>207</v>
      </c>
      <c r="B66" s="23" t="s">
        <v>51</v>
      </c>
      <c r="C66" s="27" t="s">
        <v>242</v>
      </c>
      <c r="D66" s="45" t="s">
        <v>52</v>
      </c>
      <c r="E66" s="46" t="s">
        <v>7</v>
      </c>
      <c r="F66" s="23">
        <v>800</v>
      </c>
      <c r="G66" s="46">
        <v>7.88</v>
      </c>
      <c r="H66" s="21">
        <f t="shared" si="2"/>
        <v>9.7899999999999991</v>
      </c>
      <c r="I66" s="27">
        <f t="shared" si="3"/>
        <v>6304</v>
      </c>
      <c r="J66" s="24">
        <f t="shared" si="8"/>
        <v>7832</v>
      </c>
      <c r="K66" s="14"/>
    </row>
    <row r="67" spans="1:11" ht="33.75" customHeight="1">
      <c r="A67" s="21" t="s">
        <v>208</v>
      </c>
      <c r="B67" s="46" t="s">
        <v>43</v>
      </c>
      <c r="C67" s="27" t="s">
        <v>242</v>
      </c>
      <c r="D67" s="45" t="s">
        <v>44</v>
      </c>
      <c r="E67" s="46" t="s">
        <v>258</v>
      </c>
      <c r="F67" s="23">
        <v>10</v>
      </c>
      <c r="G67" s="46">
        <v>842.93</v>
      </c>
      <c r="H67" s="21">
        <f t="shared" si="2"/>
        <v>1047.17</v>
      </c>
      <c r="I67" s="27">
        <f t="shared" si="3"/>
        <v>8429.2999999999993</v>
      </c>
      <c r="J67" s="24">
        <f t="shared" si="8"/>
        <v>10471.700000000001</v>
      </c>
      <c r="K67" s="14"/>
    </row>
    <row r="68" spans="1:11" ht="33.75" customHeight="1">
      <c r="A68" s="21" t="s">
        <v>209</v>
      </c>
      <c r="B68" s="46" t="s">
        <v>48</v>
      </c>
      <c r="C68" s="27" t="s">
        <v>242</v>
      </c>
      <c r="D68" s="45" t="s">
        <v>45</v>
      </c>
      <c r="E68" s="46" t="s">
        <v>258</v>
      </c>
      <c r="F68" s="23">
        <v>5</v>
      </c>
      <c r="G68" s="46">
        <v>943.58</v>
      </c>
      <c r="H68" s="21">
        <f t="shared" si="2"/>
        <v>1172.21</v>
      </c>
      <c r="I68" s="27">
        <f t="shared" si="3"/>
        <v>4717.8999999999996</v>
      </c>
      <c r="J68" s="24">
        <f t="shared" si="8"/>
        <v>5861.05</v>
      </c>
      <c r="K68" s="14"/>
    </row>
    <row r="69" spans="1:11" ht="33.75" customHeight="1">
      <c r="A69" s="21" t="s">
        <v>210</v>
      </c>
      <c r="B69" s="46" t="s">
        <v>49</v>
      </c>
      <c r="C69" s="27" t="s">
        <v>242</v>
      </c>
      <c r="D69" s="45" t="s">
        <v>46</v>
      </c>
      <c r="E69" s="46" t="s">
        <v>258</v>
      </c>
      <c r="F69" s="23">
        <v>5</v>
      </c>
      <c r="G69" s="46">
        <v>1134.95</v>
      </c>
      <c r="H69" s="21">
        <f t="shared" si="2"/>
        <v>1409.95</v>
      </c>
      <c r="I69" s="27">
        <f t="shared" si="3"/>
        <v>5674.75</v>
      </c>
      <c r="J69" s="24">
        <f t="shared" si="8"/>
        <v>7049.75</v>
      </c>
      <c r="K69" s="14"/>
    </row>
    <row r="70" spans="1:11" ht="33.75" customHeight="1">
      <c r="A70" s="21" t="s">
        <v>211</v>
      </c>
      <c r="B70" s="46" t="s">
        <v>50</v>
      </c>
      <c r="C70" s="27" t="s">
        <v>242</v>
      </c>
      <c r="D70" s="53" t="s">
        <v>47</v>
      </c>
      <c r="E70" s="46" t="s">
        <v>258</v>
      </c>
      <c r="F70" s="24">
        <v>5</v>
      </c>
      <c r="G70" s="24">
        <v>1360.15</v>
      </c>
      <c r="H70" s="21">
        <f t="shared" si="2"/>
        <v>1689.71</v>
      </c>
      <c r="I70" s="27">
        <f t="shared" si="3"/>
        <v>6800.75</v>
      </c>
      <c r="J70" s="24">
        <f t="shared" si="8"/>
        <v>8448.5499999999993</v>
      </c>
      <c r="K70" s="14"/>
    </row>
    <row r="71" spans="1:11" ht="33.75" customHeight="1">
      <c r="A71" s="21" t="s">
        <v>212</v>
      </c>
      <c r="B71" s="44" t="s">
        <v>38</v>
      </c>
      <c r="C71" s="27" t="s">
        <v>242</v>
      </c>
      <c r="D71" s="47" t="s">
        <v>37</v>
      </c>
      <c r="E71" s="46" t="s">
        <v>221</v>
      </c>
      <c r="F71" s="23">
        <v>4550</v>
      </c>
      <c r="G71" s="46">
        <v>34.44</v>
      </c>
      <c r="H71" s="21">
        <f t="shared" si="2"/>
        <v>42.78</v>
      </c>
      <c r="I71" s="27">
        <f t="shared" si="3"/>
        <v>156702</v>
      </c>
      <c r="J71" s="24">
        <f t="shared" si="8"/>
        <v>194649</v>
      </c>
      <c r="K71" s="14"/>
    </row>
    <row r="72" spans="1:11" ht="33.75" customHeight="1">
      <c r="A72" s="21" t="s">
        <v>213</v>
      </c>
      <c r="B72" s="44">
        <v>96995</v>
      </c>
      <c r="C72" s="27" t="s">
        <v>249</v>
      </c>
      <c r="D72" s="52" t="s">
        <v>250</v>
      </c>
      <c r="E72" s="46" t="s">
        <v>6</v>
      </c>
      <c r="F72" s="23">
        <v>5953</v>
      </c>
      <c r="G72" s="46">
        <v>32.229999999999997</v>
      </c>
      <c r="H72" s="21">
        <f t="shared" si="2"/>
        <v>40.04</v>
      </c>
      <c r="I72" s="27">
        <f t="shared" si="3"/>
        <v>191865.19</v>
      </c>
      <c r="J72" s="24">
        <f t="shared" si="8"/>
        <v>238358.12</v>
      </c>
      <c r="K72" s="14"/>
    </row>
    <row r="73" spans="1:11" ht="22.5" customHeight="1">
      <c r="A73" s="73">
        <v>8</v>
      </c>
      <c r="B73" s="71"/>
      <c r="C73" s="74"/>
      <c r="D73" s="72" t="s">
        <v>214</v>
      </c>
      <c r="E73" s="71"/>
      <c r="F73" s="71"/>
      <c r="G73" s="71"/>
      <c r="H73" s="74"/>
      <c r="I73" s="74">
        <f>SUM(I74:I78)</f>
        <v>190122.5</v>
      </c>
      <c r="J73" s="74">
        <f>SUM(J74:J78)</f>
        <v>236181.45</v>
      </c>
      <c r="K73" s="14"/>
    </row>
    <row r="74" spans="1:11" ht="33.75" customHeight="1">
      <c r="A74" s="19" t="s">
        <v>167</v>
      </c>
      <c r="B74" s="35" t="s">
        <v>215</v>
      </c>
      <c r="C74" s="27" t="s">
        <v>242</v>
      </c>
      <c r="D74" s="39" t="s">
        <v>174</v>
      </c>
      <c r="E74" s="41" t="s">
        <v>175</v>
      </c>
      <c r="F74" s="19">
        <v>100</v>
      </c>
      <c r="G74" s="19">
        <v>18.100000000000001</v>
      </c>
      <c r="H74" s="21">
        <f t="shared" ref="H74:H78" si="9">ROUND(G74*1.2423,2)</f>
        <v>22.49</v>
      </c>
      <c r="I74" s="27">
        <f t="shared" si="3"/>
        <v>1810</v>
      </c>
      <c r="J74" s="21">
        <f>ROUND((F74*H74),2)</f>
        <v>2249</v>
      </c>
      <c r="K74" s="14"/>
    </row>
    <row r="75" spans="1:11" ht="33.75" customHeight="1">
      <c r="A75" s="19" t="s">
        <v>226</v>
      </c>
      <c r="B75" s="35" t="s">
        <v>216</v>
      </c>
      <c r="C75" s="27" t="s">
        <v>242</v>
      </c>
      <c r="D75" s="39" t="s">
        <v>176</v>
      </c>
      <c r="E75" s="41" t="s">
        <v>5</v>
      </c>
      <c r="F75" s="19">
        <v>3000</v>
      </c>
      <c r="G75" s="19">
        <v>19.37</v>
      </c>
      <c r="H75" s="21">
        <f t="shared" si="9"/>
        <v>24.06</v>
      </c>
      <c r="I75" s="27">
        <f t="shared" si="3"/>
        <v>58110</v>
      </c>
      <c r="J75" s="21">
        <f>ROUND((F75*H75),2)</f>
        <v>72180</v>
      </c>
      <c r="K75" s="14"/>
    </row>
    <row r="76" spans="1:11" ht="33.75" customHeight="1">
      <c r="A76" s="19" t="s">
        <v>227</v>
      </c>
      <c r="B76" s="35" t="s">
        <v>223</v>
      </c>
      <c r="C76" s="27" t="s">
        <v>242</v>
      </c>
      <c r="D76" s="39" t="s">
        <v>219</v>
      </c>
      <c r="E76" s="41" t="s">
        <v>5</v>
      </c>
      <c r="F76" s="19">
        <v>1000</v>
      </c>
      <c r="G76" s="19">
        <v>40.9</v>
      </c>
      <c r="H76" s="21">
        <f t="shared" si="9"/>
        <v>50.81</v>
      </c>
      <c r="I76" s="27">
        <f t="shared" ref="I76:I78" si="10">ROUND(G76*F76,2)</f>
        <v>40900</v>
      </c>
      <c r="J76" s="21">
        <f>ROUND((F76*H76),2)</f>
        <v>50810</v>
      </c>
      <c r="K76" s="14"/>
    </row>
    <row r="77" spans="1:11" ht="33.75" customHeight="1">
      <c r="A77" s="19" t="s">
        <v>228</v>
      </c>
      <c r="B77" s="31" t="s">
        <v>20</v>
      </c>
      <c r="C77" s="27" t="s">
        <v>242</v>
      </c>
      <c r="D77" s="57" t="s">
        <v>21</v>
      </c>
      <c r="E77" s="58" t="s">
        <v>258</v>
      </c>
      <c r="F77" s="31">
        <v>150</v>
      </c>
      <c r="G77" s="58">
        <v>393.27</v>
      </c>
      <c r="H77" s="21">
        <f t="shared" si="9"/>
        <v>488.56</v>
      </c>
      <c r="I77" s="27">
        <f t="shared" si="10"/>
        <v>58990.5</v>
      </c>
      <c r="J77" s="24">
        <f>ROUND(H77*F77,2)</f>
        <v>73284</v>
      </c>
      <c r="K77" s="14"/>
    </row>
    <row r="78" spans="1:11" ht="36.75" customHeight="1">
      <c r="A78" s="19" t="s">
        <v>229</v>
      </c>
      <c r="B78" s="46">
        <v>73607</v>
      </c>
      <c r="C78" s="27" t="s">
        <v>249</v>
      </c>
      <c r="D78" s="45" t="s">
        <v>262</v>
      </c>
      <c r="E78" s="46" t="s">
        <v>258</v>
      </c>
      <c r="F78" s="23">
        <v>421</v>
      </c>
      <c r="G78" s="46">
        <v>72</v>
      </c>
      <c r="H78" s="21">
        <f t="shared" si="9"/>
        <v>89.45</v>
      </c>
      <c r="I78" s="27">
        <f t="shared" si="10"/>
        <v>30312</v>
      </c>
      <c r="J78" s="24">
        <f>ROUND(H78*F78,2)</f>
        <v>37658.449999999997</v>
      </c>
      <c r="K78" s="14"/>
    </row>
    <row r="79" spans="1:11" ht="22.5" customHeight="1">
      <c r="A79" s="73">
        <v>9</v>
      </c>
      <c r="B79" s="71"/>
      <c r="C79" s="74"/>
      <c r="D79" s="72" t="s">
        <v>230</v>
      </c>
      <c r="E79" s="71"/>
      <c r="F79" s="71"/>
      <c r="G79" s="71"/>
      <c r="H79" s="74"/>
      <c r="I79" s="74">
        <f>SUM(I80:I82)</f>
        <v>62777.1</v>
      </c>
      <c r="J79" s="74">
        <f>SUM(J80:J82)</f>
        <v>77985.75</v>
      </c>
      <c r="K79" s="14"/>
    </row>
    <row r="80" spans="1:11" ht="33.75" customHeight="1">
      <c r="A80" s="19" t="s">
        <v>231</v>
      </c>
      <c r="B80" s="20" t="s">
        <v>224</v>
      </c>
      <c r="C80" s="27" t="s">
        <v>242</v>
      </c>
      <c r="D80" s="59" t="s">
        <v>220</v>
      </c>
      <c r="E80" s="60" t="s">
        <v>221</v>
      </c>
      <c r="F80" s="19">
        <f>F81*0.07</f>
        <v>105.00000000000001</v>
      </c>
      <c r="G80" s="19">
        <v>15.4</v>
      </c>
      <c r="H80" s="21">
        <f t="shared" ref="H80:H82" si="11">ROUND(G80*1.2423,2)</f>
        <v>19.13</v>
      </c>
      <c r="I80" s="27">
        <f t="shared" ref="I80:I82" si="12">ROUND(G80*F80,2)</f>
        <v>1617</v>
      </c>
      <c r="J80" s="21">
        <f>ROUND((F80*H80),2)</f>
        <v>2008.65</v>
      </c>
      <c r="K80" s="14"/>
    </row>
    <row r="81" spans="1:11" ht="33.75" customHeight="1">
      <c r="A81" s="19" t="s">
        <v>178</v>
      </c>
      <c r="B81" s="35" t="s">
        <v>225</v>
      </c>
      <c r="C81" s="27" t="s">
        <v>242</v>
      </c>
      <c r="D81" s="39" t="s">
        <v>222</v>
      </c>
      <c r="E81" s="41" t="s">
        <v>66</v>
      </c>
      <c r="F81" s="19">
        <f>1000*1.5</f>
        <v>1500</v>
      </c>
      <c r="G81" s="19">
        <v>37.15</v>
      </c>
      <c r="H81" s="21">
        <f t="shared" si="11"/>
        <v>46.15</v>
      </c>
      <c r="I81" s="27">
        <f t="shared" si="12"/>
        <v>55725</v>
      </c>
      <c r="J81" s="21">
        <f>ROUND((F81*H81),2)</f>
        <v>69225</v>
      </c>
      <c r="K81" s="14"/>
    </row>
    <row r="82" spans="1:11" ht="33.75" customHeight="1">
      <c r="A82" s="19" t="s">
        <v>232</v>
      </c>
      <c r="B82" s="46" t="s">
        <v>103</v>
      </c>
      <c r="C82" s="27" t="s">
        <v>247</v>
      </c>
      <c r="D82" s="53" t="s">
        <v>256</v>
      </c>
      <c r="E82" s="24" t="s">
        <v>258</v>
      </c>
      <c r="F82" s="24">
        <v>30</v>
      </c>
      <c r="G82" s="24">
        <v>181.17</v>
      </c>
      <c r="H82" s="21">
        <f t="shared" si="11"/>
        <v>225.07</v>
      </c>
      <c r="I82" s="27">
        <f t="shared" si="12"/>
        <v>5435.1</v>
      </c>
      <c r="J82" s="24">
        <f>ROUND(H82*F82,2)</f>
        <v>6752.1</v>
      </c>
      <c r="K82" s="14"/>
    </row>
    <row r="83" spans="1:11" ht="22.5" customHeight="1">
      <c r="A83" s="73">
        <v>10</v>
      </c>
      <c r="B83" s="71"/>
      <c r="C83" s="74"/>
      <c r="D83" s="72" t="s">
        <v>233</v>
      </c>
      <c r="E83" s="71"/>
      <c r="F83" s="71"/>
      <c r="G83" s="71"/>
      <c r="H83" s="74"/>
      <c r="I83" s="74">
        <f>SUM(I84:I89)</f>
        <v>39902.799999999996</v>
      </c>
      <c r="J83" s="74">
        <f>SUM(J84:J89)</f>
        <v>49572</v>
      </c>
      <c r="K83" s="14"/>
    </row>
    <row r="84" spans="1:11" ht="42" customHeight="1">
      <c r="A84" s="61" t="s">
        <v>236</v>
      </c>
      <c r="B84" s="58" t="s">
        <v>104</v>
      </c>
      <c r="C84" s="27" t="s">
        <v>242</v>
      </c>
      <c r="D84" s="62" t="s">
        <v>105</v>
      </c>
      <c r="E84" s="30" t="s">
        <v>5</v>
      </c>
      <c r="F84" s="30">
        <v>260</v>
      </c>
      <c r="G84" s="30">
        <v>73.7</v>
      </c>
      <c r="H84" s="21">
        <f t="shared" ref="H84:H89" si="13">ROUND(G84*1.2423,2)</f>
        <v>91.56</v>
      </c>
      <c r="I84" s="27">
        <f t="shared" ref="I84:I89" si="14">ROUND(G84*F84,2)</f>
        <v>19162</v>
      </c>
      <c r="J84" s="24">
        <f t="shared" ref="J84:J89" si="15">ROUND(H84*F84,2)</f>
        <v>23805.599999999999</v>
      </c>
      <c r="K84" s="14"/>
    </row>
    <row r="85" spans="1:11" ht="42" customHeight="1">
      <c r="A85" s="61" t="s">
        <v>237</v>
      </c>
      <c r="B85" s="58" t="s">
        <v>117</v>
      </c>
      <c r="C85" s="27" t="s">
        <v>242</v>
      </c>
      <c r="D85" s="62" t="s">
        <v>118</v>
      </c>
      <c r="E85" s="30" t="s">
        <v>5</v>
      </c>
      <c r="F85" s="30">
        <v>120</v>
      </c>
      <c r="G85" s="30">
        <v>113.2</v>
      </c>
      <c r="H85" s="21">
        <f t="shared" si="13"/>
        <v>140.63</v>
      </c>
      <c r="I85" s="27">
        <f t="shared" si="14"/>
        <v>13584</v>
      </c>
      <c r="J85" s="24">
        <f t="shared" si="15"/>
        <v>16875.599999999999</v>
      </c>
      <c r="K85" s="14"/>
    </row>
    <row r="86" spans="1:11" ht="33.75" customHeight="1">
      <c r="A86" s="61" t="s">
        <v>238</v>
      </c>
      <c r="B86" s="58" t="s">
        <v>106</v>
      </c>
      <c r="C86" s="27" t="s">
        <v>242</v>
      </c>
      <c r="D86" s="63" t="s">
        <v>107</v>
      </c>
      <c r="E86" s="30" t="s">
        <v>5</v>
      </c>
      <c r="F86" s="30">
        <v>60</v>
      </c>
      <c r="G86" s="30">
        <v>41.54</v>
      </c>
      <c r="H86" s="21">
        <f t="shared" si="13"/>
        <v>51.61</v>
      </c>
      <c r="I86" s="27">
        <f t="shared" si="14"/>
        <v>2492.4</v>
      </c>
      <c r="J86" s="24">
        <f t="shared" si="15"/>
        <v>3096.6</v>
      </c>
      <c r="K86" s="14"/>
    </row>
    <row r="87" spans="1:11" ht="33.75" customHeight="1">
      <c r="A87" s="61" t="s">
        <v>239</v>
      </c>
      <c r="B87" s="58" t="s">
        <v>108</v>
      </c>
      <c r="C87" s="27" t="s">
        <v>242</v>
      </c>
      <c r="D87" s="63" t="s">
        <v>109</v>
      </c>
      <c r="E87" s="30" t="s">
        <v>5</v>
      </c>
      <c r="F87" s="30">
        <v>60</v>
      </c>
      <c r="G87" s="30">
        <v>26.51</v>
      </c>
      <c r="H87" s="21">
        <f t="shared" si="13"/>
        <v>32.93</v>
      </c>
      <c r="I87" s="27">
        <f t="shared" si="14"/>
        <v>1590.6</v>
      </c>
      <c r="J87" s="24">
        <f t="shared" si="15"/>
        <v>1975.8</v>
      </c>
      <c r="K87" s="14"/>
    </row>
    <row r="88" spans="1:11" ht="33.75" customHeight="1">
      <c r="A88" s="61" t="s">
        <v>240</v>
      </c>
      <c r="B88" s="58" t="s">
        <v>110</v>
      </c>
      <c r="C88" s="27" t="s">
        <v>242</v>
      </c>
      <c r="D88" s="63" t="s">
        <v>111</v>
      </c>
      <c r="E88" s="30" t="s">
        <v>5</v>
      </c>
      <c r="F88" s="30">
        <v>60</v>
      </c>
      <c r="G88" s="30">
        <v>25.72</v>
      </c>
      <c r="H88" s="21">
        <f t="shared" si="13"/>
        <v>31.95</v>
      </c>
      <c r="I88" s="27">
        <f t="shared" si="14"/>
        <v>1543.2</v>
      </c>
      <c r="J88" s="24">
        <f t="shared" si="15"/>
        <v>1917</v>
      </c>
      <c r="K88" s="14"/>
    </row>
    <row r="89" spans="1:11" ht="33.75" customHeight="1">
      <c r="A89" s="61" t="s">
        <v>241</v>
      </c>
      <c r="B89" s="58" t="s">
        <v>234</v>
      </c>
      <c r="C89" s="34" t="s">
        <v>242</v>
      </c>
      <c r="D89" s="62" t="s">
        <v>235</v>
      </c>
      <c r="E89" s="30" t="s">
        <v>5</v>
      </c>
      <c r="F89" s="30">
        <v>60</v>
      </c>
      <c r="G89" s="32">
        <v>25.51</v>
      </c>
      <c r="H89" s="33">
        <f t="shared" si="13"/>
        <v>31.69</v>
      </c>
      <c r="I89" s="34">
        <f t="shared" si="14"/>
        <v>1530.6</v>
      </c>
      <c r="J89" s="30">
        <f t="shared" si="15"/>
        <v>1901.4</v>
      </c>
      <c r="K89" s="14"/>
    </row>
    <row r="90" spans="1:11" ht="12.75" customHeight="1">
      <c r="A90" s="96"/>
      <c r="B90" s="100"/>
      <c r="C90" s="100"/>
      <c r="D90" s="100"/>
      <c r="E90" s="100"/>
      <c r="F90" s="97"/>
      <c r="G90" s="96" t="s">
        <v>243</v>
      </c>
      <c r="H90" s="97"/>
      <c r="I90" s="94">
        <f>SUM(I2:I89)/2</f>
        <v>4501933.0999999987</v>
      </c>
      <c r="J90" s="94">
        <f>SUM(J2:J89)/2</f>
        <v>5592752.919999999</v>
      </c>
      <c r="K90" s="14"/>
    </row>
    <row r="91" spans="1:11" ht="15.75" thickBot="1">
      <c r="A91" s="98"/>
      <c r="B91" s="101"/>
      <c r="C91" s="101"/>
      <c r="D91" s="101"/>
      <c r="E91" s="101"/>
      <c r="F91" s="99"/>
      <c r="G91" s="98"/>
      <c r="H91" s="99"/>
      <c r="I91" s="95"/>
      <c r="J91" s="95"/>
      <c r="K91" s="14"/>
    </row>
    <row r="92" spans="1:11" ht="51" customHeight="1" thickBot="1">
      <c r="A92" s="77"/>
      <c r="B92" s="90"/>
      <c r="C92" s="78"/>
      <c r="D92" s="102"/>
      <c r="E92" s="102"/>
      <c r="F92" s="102"/>
      <c r="G92" s="91"/>
      <c r="H92" s="91"/>
      <c r="I92" s="92"/>
      <c r="J92" s="79"/>
      <c r="K92" s="14"/>
    </row>
    <row r="93" spans="1:11">
      <c r="A93" s="82"/>
      <c r="B93" s="83"/>
      <c r="C93" s="83"/>
      <c r="D93" s="103" t="s">
        <v>259</v>
      </c>
      <c r="E93" s="103"/>
      <c r="F93" s="103"/>
      <c r="G93" s="83"/>
      <c r="H93" s="83"/>
      <c r="I93" s="83"/>
      <c r="J93" s="84"/>
    </row>
    <row r="94" spans="1:11">
      <c r="A94" s="85"/>
      <c r="B94" s="86"/>
      <c r="C94" s="86"/>
      <c r="D94" s="104" t="s">
        <v>260</v>
      </c>
      <c r="E94" s="104"/>
      <c r="F94" s="104"/>
      <c r="G94" s="86"/>
      <c r="H94" s="86"/>
      <c r="I94" s="86"/>
      <c r="J94" s="87"/>
    </row>
    <row r="95" spans="1:11" ht="15.75" thickBot="1">
      <c r="A95" s="80"/>
      <c r="B95" s="81"/>
      <c r="C95" s="81"/>
      <c r="D95" s="93" t="s">
        <v>261</v>
      </c>
      <c r="E95" s="93"/>
      <c r="F95" s="93"/>
      <c r="G95" s="88"/>
      <c r="H95" s="88"/>
      <c r="I95" s="88"/>
      <c r="J95" s="89"/>
    </row>
    <row r="99" spans="1:11">
      <c r="B99" s="1"/>
      <c r="C99" s="9"/>
      <c r="D99" s="1"/>
      <c r="E99" s="9"/>
      <c r="F99" s="9"/>
      <c r="G99" s="9"/>
      <c r="H99" s="1"/>
      <c r="I99" s="1"/>
      <c r="J99" s="1"/>
      <c r="K99" s="9"/>
    </row>
    <row r="100" spans="1:11">
      <c r="A100" s="7"/>
      <c r="B100" s="2"/>
      <c r="C100" s="3"/>
      <c r="D100" s="4"/>
      <c r="E100" s="10"/>
      <c r="F100" s="11"/>
      <c r="G100" s="12"/>
      <c r="H100" s="5"/>
      <c r="I100" s="6"/>
      <c r="J100" s="6"/>
      <c r="K100" s="13"/>
    </row>
    <row r="101" spans="1:11">
      <c r="B101" s="1"/>
      <c r="C101" s="9"/>
      <c r="D101" s="1"/>
      <c r="E101" s="9"/>
      <c r="F101" s="9"/>
      <c r="G101" s="9"/>
      <c r="H101" s="1"/>
      <c r="I101" s="1"/>
      <c r="J101" s="1"/>
      <c r="K101" s="9"/>
    </row>
    <row r="102" spans="1:11">
      <c r="B102" s="1"/>
      <c r="C102" s="9"/>
      <c r="D102" s="1"/>
      <c r="E102" s="9"/>
      <c r="F102" s="9"/>
      <c r="G102" s="9"/>
      <c r="H102" s="1"/>
      <c r="I102" s="1"/>
      <c r="J102" s="1"/>
      <c r="K102" s="9"/>
    </row>
    <row r="103" spans="1:11">
      <c r="B103" s="1"/>
      <c r="C103" s="9"/>
      <c r="D103" s="1"/>
      <c r="E103" s="9"/>
      <c r="F103" s="9"/>
      <c r="G103" s="9"/>
      <c r="H103" s="1"/>
      <c r="I103" s="1"/>
      <c r="J103" s="1"/>
      <c r="K103" s="9"/>
    </row>
  </sheetData>
  <mergeCells count="8">
    <mergeCell ref="D95:F95"/>
    <mergeCell ref="J90:J91"/>
    <mergeCell ref="I90:I91"/>
    <mergeCell ref="G90:H91"/>
    <mergeCell ref="A90:F91"/>
    <mergeCell ref="D92:F92"/>
    <mergeCell ref="D93:F93"/>
    <mergeCell ref="D94:F94"/>
  </mergeCells>
  <printOptions horizontalCentered="1" verticalCentered="1" headings="1"/>
  <pageMargins left="0" right="0" top="1.5748031496062993" bottom="1.3779527559055118" header="0" footer="0"/>
  <pageSetup paperSize="9" scale="89" orientation="landscape" r:id="rId1"/>
  <headerFooter>
    <oddHeader xml:space="preserve">&amp;L&amp;G&amp;C&amp;"Arial,Normal"&amp;14
DRENAGEM E 
CAPTAÇÃO 
DE ÁGUAS PLUVIAIS&amp;R&amp;14
</oddHeader>
    <oddFooter xml:space="preserve">&amp;L&amp;G&amp;R&amp;P/&amp;N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Drenagem Cap. Águas Pluviais</vt:lpstr>
      <vt:lpstr>'Drenagem Cap. Águas Pluviais'!Area_de_impressao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cristina.lanna</dc:creator>
  <cp:lastModifiedBy>JULIA BUSTAMANTE DONATI</cp:lastModifiedBy>
  <cp:lastPrinted>2018-06-05T14:43:15Z</cp:lastPrinted>
  <dcterms:created xsi:type="dcterms:W3CDTF">2017-02-13T13:36:42Z</dcterms:created>
  <dcterms:modified xsi:type="dcterms:W3CDTF">2018-06-05T14:43:33Z</dcterms:modified>
</cp:coreProperties>
</file>